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drawings/drawing2.xml" ContentType="application/vnd.openxmlformats-officedocument.drawing+xml"/>
  <Override PartName="/xl/ctrlProps/ctrlProp15.xml" ContentType="application/vnd.ms-excel.controlproperties+xml"/>
  <Override PartName="/xl/drawings/drawing3.xml" ContentType="application/vnd.openxmlformats-officedocument.drawing+xml"/>
  <Override PartName="/xl/ctrlProps/ctrlProp16.xml" ContentType="application/vnd.ms-excel.controlproperties+xml"/>
  <Override PartName="/xl/drawings/drawing4.xml" ContentType="application/vnd.openxmlformats-officedocument.drawing+xml"/>
  <Override PartName="/xl/ctrlProps/ctrlProp17.xml" ContentType="application/vnd.ms-excel.controlproperties+xml"/>
  <Override PartName="/xl/drawings/drawing5.xml" ContentType="application/vnd.openxmlformats-officedocument.drawing+xml"/>
  <Override PartName="/xl/ctrlProps/ctrlProp18.xml" ContentType="application/vnd.ms-excel.controlproperties+xml"/>
  <Override PartName="/xl/drawings/drawing6.xml" ContentType="application/vnd.openxmlformats-officedocument.drawing+xml"/>
  <Override PartName="/xl/ctrlProps/ctrlProp19.xml" ContentType="application/vnd.ms-excel.controlproperties+xml"/>
  <Override PartName="/xl/drawings/drawing7.xml" ContentType="application/vnd.openxmlformats-officedocument.drawing+xml"/>
  <Override PartName="/xl/ctrlProps/ctrlProp20.xml" ContentType="application/vnd.ms-excel.controlproperties+xml"/>
  <Override PartName="/xl/drawings/drawing8.xml" ContentType="application/vnd.openxmlformats-officedocument.drawing+xml"/>
  <Override PartName="/xl/ctrlProps/ctrlProp21.xml" ContentType="application/vnd.ms-excel.controlproperties+xml"/>
  <Override PartName="/xl/drawings/drawing9.xml" ContentType="application/vnd.openxmlformats-officedocument.drawing+xml"/>
  <Override PartName="/xl/ctrlProps/ctrlProp2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4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752711ab62c02c09/Afbeeldingen/Bureaublad/"/>
    </mc:Choice>
  </mc:AlternateContent>
  <xr:revisionPtr revIDLastSave="5" documentId="8_{FA683E6F-26AD-4024-A3D8-855BDF600B78}" xr6:coauthVersionLast="36" xr6:coauthVersionMax="36" xr10:uidLastSave="{4C25FF49-CF4D-4A80-87A0-09E38F5A2A46}"/>
  <bookViews>
    <workbookView xWindow="21225" yWindow="21720" windowWidth="19200" windowHeight="8085" firstSheet="4" activeTab="5" xr2:uid="{00000000-000D-0000-FFFF-FFFF00000000}"/>
  </bookViews>
  <sheets>
    <sheet name="Startpagina" sheetId="11" r:id="rId1"/>
    <sheet name="Gegevens" sheetId="2" r:id="rId2"/>
    <sheet name="Voorblad MJP" sheetId="3" r:id="rId3"/>
    <sheet name="Overzicht MJP" sheetId="1" r:id="rId4"/>
    <sheet name="Exploitatie MJP" sheetId="4" r:id="rId5"/>
    <sheet name="Investeringen MJP" sheetId="5" r:id="rId6"/>
    <sheet name="Voorblad Budget" sheetId="10" r:id="rId7"/>
    <sheet name="Overzicht Budget" sheetId="8" r:id="rId8"/>
    <sheet name="Budget" sheetId="9" r:id="rId9"/>
    <sheet name="Blad1" sheetId="12" r:id="rId10"/>
    <sheet name="Blad2" sheetId="13" r:id="rId11"/>
    <sheet name="Blad3" sheetId="14" r:id="rId12"/>
  </sheets>
  <definedNames>
    <definedName name="_xlnm.Print_Titles" localSheetId="8">Budget!$1:$6</definedName>
    <definedName name="_xlnm.Print_Titles" localSheetId="4">'Exploitatie MJP'!$1:$6</definedName>
    <definedName name="_xlnm.Print_Titles" localSheetId="5">'Investeringen MJP'!$1:$6</definedName>
    <definedName name="_xlnm.Print_Titles" localSheetId="7">'Overzicht Budget'!$43:$44</definedName>
  </definedNames>
  <calcPr calcId="191029"/>
</workbook>
</file>

<file path=xl/calcChain.xml><?xml version="1.0" encoding="utf-8"?>
<calcChain xmlns="http://schemas.openxmlformats.org/spreadsheetml/2006/main">
  <c r="A24" i="2" l="1"/>
  <c r="H9" i="9"/>
  <c r="E66" i="5"/>
  <c r="E67" i="5"/>
  <c r="G67" i="5"/>
  <c r="G66" i="5" s="1"/>
  <c r="E15" i="5"/>
  <c r="E16" i="5"/>
  <c r="G16" i="5" l="1"/>
  <c r="G15" i="5" s="1"/>
  <c r="H246" i="9"/>
  <c r="G246" i="9"/>
  <c r="G196" i="9"/>
  <c r="H132" i="9"/>
  <c r="G125" i="9"/>
  <c r="G51" i="9"/>
  <c r="G52" i="9"/>
  <c r="H52" i="9"/>
  <c r="F51" i="9"/>
  <c r="F52" i="9"/>
  <c r="F133" i="9"/>
  <c r="F164" i="9"/>
  <c r="G133" i="9"/>
  <c r="F96" i="9"/>
  <c r="F118" i="9"/>
  <c r="F113" i="9"/>
  <c r="G97" i="9"/>
  <c r="F97" i="9"/>
  <c r="F60" i="9"/>
  <c r="G164" i="9"/>
  <c r="G118" i="9"/>
  <c r="G113" i="9"/>
  <c r="F7" i="9"/>
  <c r="G96" i="9" l="1"/>
  <c r="H16" i="5"/>
  <c r="H51" i="9" l="1"/>
  <c r="H97" i="9"/>
  <c r="H164" i="9"/>
  <c r="H113" i="9"/>
  <c r="G54" i="4" s="1"/>
  <c r="F21" i="9"/>
  <c r="F33" i="9"/>
  <c r="F9" i="9"/>
  <c r="H67" i="5"/>
  <c r="I67" i="5"/>
  <c r="F51" i="4"/>
  <c r="A3" i="3"/>
  <c r="E22" i="1"/>
  <c r="E16" i="1"/>
  <c r="E18" i="1" s="1"/>
  <c r="F61" i="4"/>
  <c r="F40" i="4"/>
  <c r="F25" i="4"/>
  <c r="F9" i="4"/>
  <c r="F13" i="4"/>
  <c r="H236" i="9"/>
  <c r="H240" i="9"/>
  <c r="G236" i="9"/>
  <c r="G88" i="4"/>
  <c r="H87" i="9"/>
  <c r="G47" i="4" s="1"/>
  <c r="G87" i="9" s="1"/>
  <c r="H80" i="9"/>
  <c r="H74" i="9"/>
  <c r="G45" i="4" s="1"/>
  <c r="G32" i="8"/>
  <c r="G30" i="8"/>
  <c r="H231" i="9"/>
  <c r="H227" i="9"/>
  <c r="E31" i="8"/>
  <c r="H133" i="9"/>
  <c r="G62" i="4" s="1"/>
  <c r="H145" i="9"/>
  <c r="H156" i="9"/>
  <c r="G70" i="4" s="1"/>
  <c r="G156" i="9" s="1"/>
  <c r="H118" i="9"/>
  <c r="G55" i="4" s="1"/>
  <c r="H125" i="9"/>
  <c r="G57" i="4" s="1"/>
  <c r="G41" i="4"/>
  <c r="H60" i="9"/>
  <c r="G42" i="4" s="1"/>
  <c r="G60" i="9" s="1"/>
  <c r="E10" i="8"/>
  <c r="E16" i="8"/>
  <c r="H41" i="9"/>
  <c r="H33" i="9"/>
  <c r="E13" i="8" s="1"/>
  <c r="H28" i="9"/>
  <c r="H21" i="9"/>
  <c r="E11" i="8" s="1"/>
  <c r="A2" i="9"/>
  <c r="A4" i="9"/>
  <c r="F6" i="9"/>
  <c r="G6" i="9"/>
  <c r="G90" i="4"/>
  <c r="G102" i="5"/>
  <c r="G103" i="5"/>
  <c r="G101" i="5"/>
  <c r="G98" i="5"/>
  <c r="G89" i="5"/>
  <c r="G90" i="5"/>
  <c r="G91" i="5"/>
  <c r="G92" i="5"/>
  <c r="G93" i="5"/>
  <c r="G94" i="5"/>
  <c r="G95" i="5"/>
  <c r="G88" i="5"/>
  <c r="G85" i="5"/>
  <c r="G84" i="5"/>
  <c r="G71" i="5"/>
  <c r="G74" i="5"/>
  <c r="G75" i="5"/>
  <c r="G76" i="5"/>
  <c r="G73" i="5"/>
  <c r="G79" i="5"/>
  <c r="G80" i="5"/>
  <c r="G81" i="5"/>
  <c r="G78" i="5"/>
  <c r="G62" i="5"/>
  <c r="G242" i="9" s="1"/>
  <c r="G63" i="5"/>
  <c r="G243" i="9" s="1"/>
  <c r="G64" i="5"/>
  <c r="G244" i="9" s="1"/>
  <c r="G61" i="5"/>
  <c r="G241" i="9" s="1"/>
  <c r="G49" i="5"/>
  <c r="G229" i="9" s="1"/>
  <c r="G48" i="5"/>
  <c r="G228" i="9" s="1"/>
  <c r="G40" i="5"/>
  <c r="G41" i="5"/>
  <c r="G42" i="5"/>
  <c r="G43" i="5"/>
  <c r="G44" i="5"/>
  <c r="G45" i="5"/>
  <c r="G39" i="5"/>
  <c r="G34" i="5"/>
  <c r="G35" i="5"/>
  <c r="G36" i="5"/>
  <c r="G33" i="5"/>
  <c r="G11" i="5"/>
  <c r="G12" i="5"/>
  <c r="G13" i="5"/>
  <c r="G9" i="5" s="1"/>
  <c r="G56" i="4"/>
  <c r="G124" i="9" s="1"/>
  <c r="G58" i="4"/>
  <c r="G129" i="9" s="1"/>
  <c r="G59" i="4"/>
  <c r="G130" i="9" s="1"/>
  <c r="G52" i="4"/>
  <c r="G43" i="4"/>
  <c r="G67" i="9" s="1"/>
  <c r="G44" i="4"/>
  <c r="G73" i="9" s="1"/>
  <c r="G46" i="4"/>
  <c r="G80" i="9" s="1"/>
  <c r="G48" i="4"/>
  <c r="G49" i="4"/>
  <c r="G22" i="4"/>
  <c r="G30" i="9" s="1"/>
  <c r="G23" i="4"/>
  <c r="G31" i="9" s="1"/>
  <c r="G21" i="4"/>
  <c r="G29" i="9" s="1"/>
  <c r="G15" i="4"/>
  <c r="G23" i="9" s="1"/>
  <c r="G17" i="4"/>
  <c r="G25" i="9" s="1"/>
  <c r="G14" i="4"/>
  <c r="G22" i="9" s="1"/>
  <c r="G27" i="4"/>
  <c r="G35" i="9" s="1"/>
  <c r="G28" i="4"/>
  <c r="G36" i="9" s="1"/>
  <c r="G29" i="4"/>
  <c r="G37" i="9" s="1"/>
  <c r="G30" i="4"/>
  <c r="G38" i="9" s="1"/>
  <c r="G31" i="4"/>
  <c r="G39" i="9" s="1"/>
  <c r="G26" i="4"/>
  <c r="G34" i="9" s="1"/>
  <c r="G34" i="4"/>
  <c r="G42" i="9" s="1"/>
  <c r="G41" i="9" s="1"/>
  <c r="G63" i="4"/>
  <c r="G65" i="4"/>
  <c r="G148" i="9" s="1"/>
  <c r="G67" i="4"/>
  <c r="G153" i="9" s="1"/>
  <c r="G68" i="4"/>
  <c r="G154" i="9" s="1"/>
  <c r="G69" i="4"/>
  <c r="G71" i="4"/>
  <c r="G75" i="4"/>
  <c r="G76" i="4"/>
  <c r="G77" i="4"/>
  <c r="G78" i="4"/>
  <c r="G80" i="4"/>
  <c r="G81" i="4"/>
  <c r="G82" i="4"/>
  <c r="G83" i="4"/>
  <c r="G74" i="4"/>
  <c r="G86" i="4"/>
  <c r="G36" i="4"/>
  <c r="G44" i="9" s="1"/>
  <c r="G18" i="5"/>
  <c r="G23" i="5"/>
  <c r="G24" i="5"/>
  <c r="G25" i="5"/>
  <c r="G22" i="5"/>
  <c r="G21" i="5" s="1"/>
  <c r="G28" i="5"/>
  <c r="G29" i="5"/>
  <c r="G30" i="5"/>
  <c r="G27" i="5"/>
  <c r="G53" i="5"/>
  <c r="G233" i="9" s="1"/>
  <c r="G54" i="5"/>
  <c r="G234" i="9" s="1"/>
  <c r="G52" i="5"/>
  <c r="G232" i="9" s="1"/>
  <c r="G11" i="4"/>
  <c r="G19" i="9" s="1"/>
  <c r="G10" i="4"/>
  <c r="C8" i="3"/>
  <c r="A1" i="9" s="1"/>
  <c r="H25" i="4"/>
  <c r="I25" i="4"/>
  <c r="J25" i="4"/>
  <c r="K25" i="4"/>
  <c r="L25" i="4"/>
  <c r="H13" i="4"/>
  <c r="H51" i="4"/>
  <c r="I13" i="4"/>
  <c r="I51" i="4"/>
  <c r="J13" i="4"/>
  <c r="J51" i="4"/>
  <c r="K13" i="4"/>
  <c r="K51" i="4"/>
  <c r="L13" i="4"/>
  <c r="L51" i="4"/>
  <c r="H20" i="4"/>
  <c r="H61" i="4"/>
  <c r="I20" i="4"/>
  <c r="I61" i="4"/>
  <c r="J20" i="4"/>
  <c r="J61" i="4"/>
  <c r="K20" i="4"/>
  <c r="K61" i="4"/>
  <c r="L20" i="4"/>
  <c r="L61" i="4"/>
  <c r="H73" i="4"/>
  <c r="I73" i="4"/>
  <c r="J73" i="4"/>
  <c r="K73" i="4"/>
  <c r="L73" i="4"/>
  <c r="H33" i="4"/>
  <c r="H85" i="4"/>
  <c r="I33" i="4"/>
  <c r="I85" i="4"/>
  <c r="H15" i="1" s="1"/>
  <c r="H16" i="1" s="1"/>
  <c r="H18" i="1" s="1"/>
  <c r="H20" i="1" s="1"/>
  <c r="J33" i="4"/>
  <c r="J85" i="4"/>
  <c r="K33" i="4"/>
  <c r="K85" i="4"/>
  <c r="J15" i="1" s="1"/>
  <c r="J16" i="1" s="1"/>
  <c r="L33" i="4"/>
  <c r="L85" i="4"/>
  <c r="J9" i="4"/>
  <c r="J40" i="4"/>
  <c r="H9" i="4"/>
  <c r="H40" i="4"/>
  <c r="G33" i="4"/>
  <c r="I9" i="4"/>
  <c r="I40" i="4"/>
  <c r="K9" i="4"/>
  <c r="K40" i="4"/>
  <c r="L9" i="4"/>
  <c r="L40" i="4"/>
  <c r="A2" i="4"/>
  <c r="A4" i="4"/>
  <c r="E6" i="4"/>
  <c r="F6" i="4"/>
  <c r="G6" i="4"/>
  <c r="H6" i="4"/>
  <c r="I6" i="4"/>
  <c r="J6" i="4"/>
  <c r="K6" i="4"/>
  <c r="L6" i="4"/>
  <c r="A26" i="2"/>
  <c r="A25" i="2"/>
  <c r="A23" i="2"/>
  <c r="L51" i="5"/>
  <c r="L100" i="5"/>
  <c r="L9" i="5"/>
  <c r="L60" i="5"/>
  <c r="L16" i="5"/>
  <c r="L21" i="5"/>
  <c r="L26" i="5"/>
  <c r="L67" i="5"/>
  <c r="L66" i="5" s="1"/>
  <c r="L72" i="5"/>
  <c r="L77" i="5"/>
  <c r="L32" i="5"/>
  <c r="L83" i="5"/>
  <c r="K29" i="1" s="1"/>
  <c r="L38" i="5"/>
  <c r="K30" i="1" s="1"/>
  <c r="L87" i="5"/>
  <c r="L47" i="5"/>
  <c r="L97" i="5"/>
  <c r="H21" i="5"/>
  <c r="H26" i="5"/>
  <c r="I16" i="5"/>
  <c r="I15" i="5" s="1"/>
  <c r="I21" i="5"/>
  <c r="I26" i="5"/>
  <c r="J16" i="5"/>
  <c r="J21" i="5"/>
  <c r="J26" i="5"/>
  <c r="K16" i="5"/>
  <c r="K21" i="5"/>
  <c r="K15" i="5" s="1"/>
  <c r="K26" i="5"/>
  <c r="H72" i="5"/>
  <c r="H77" i="5"/>
  <c r="I72" i="5"/>
  <c r="I66" i="5" s="1"/>
  <c r="I77" i="5"/>
  <c r="J67" i="5"/>
  <c r="J66" i="5" s="1"/>
  <c r="J72" i="5"/>
  <c r="J77" i="5"/>
  <c r="K67" i="5"/>
  <c r="K66" i="5" s="1"/>
  <c r="K72" i="5"/>
  <c r="K77" i="5"/>
  <c r="H100" i="5"/>
  <c r="I100" i="5"/>
  <c r="J100" i="5"/>
  <c r="K100" i="5"/>
  <c r="G100" i="5"/>
  <c r="H97" i="5"/>
  <c r="I97" i="5"/>
  <c r="J97" i="5"/>
  <c r="K97" i="5"/>
  <c r="H87" i="5"/>
  <c r="I87" i="5"/>
  <c r="J87" i="5"/>
  <c r="K87" i="5"/>
  <c r="J30" i="1" s="1"/>
  <c r="H83" i="5"/>
  <c r="I83" i="5"/>
  <c r="J83" i="5"/>
  <c r="I29" i="1" s="1"/>
  <c r="K83" i="5"/>
  <c r="H60" i="5"/>
  <c r="I60" i="5"/>
  <c r="J60" i="5"/>
  <c r="K60" i="5"/>
  <c r="H51" i="5"/>
  <c r="G33" i="1"/>
  <c r="I51" i="5"/>
  <c r="J51" i="5"/>
  <c r="I33" i="1" s="1"/>
  <c r="K51" i="5"/>
  <c r="J33" i="1" s="1"/>
  <c r="H47" i="5"/>
  <c r="G31" i="1" s="1"/>
  <c r="I47" i="5"/>
  <c r="H31" i="1"/>
  <c r="J47" i="5"/>
  <c r="K47" i="5"/>
  <c r="J31" i="1" s="1"/>
  <c r="H38" i="5"/>
  <c r="G30" i="1"/>
  <c r="I38" i="5"/>
  <c r="J38" i="5"/>
  <c r="K38" i="5"/>
  <c r="H32" i="5"/>
  <c r="G29" i="1" s="1"/>
  <c r="I32" i="5"/>
  <c r="H29" i="1" s="1"/>
  <c r="J32" i="5"/>
  <c r="K32" i="5"/>
  <c r="J29" i="1" s="1"/>
  <c r="G32" i="5"/>
  <c r="H56" i="5"/>
  <c r="I56" i="5"/>
  <c r="J56" i="5"/>
  <c r="K56" i="5"/>
  <c r="L56" i="5"/>
  <c r="H9" i="5"/>
  <c r="G27" i="1" s="1"/>
  <c r="I9" i="5"/>
  <c r="H27" i="1" s="1"/>
  <c r="J9" i="5"/>
  <c r="K9" i="5"/>
  <c r="J27" i="1" s="1"/>
  <c r="A2" i="5"/>
  <c r="A4" i="5"/>
  <c r="L6" i="5"/>
  <c r="C40" i="8"/>
  <c r="C39" i="8"/>
  <c r="I40" i="8"/>
  <c r="I39" i="8"/>
  <c r="E29" i="8"/>
  <c r="G29" i="8"/>
  <c r="E30" i="8"/>
  <c r="G31" i="8"/>
  <c r="E32" i="8"/>
  <c r="E33" i="8"/>
  <c r="I33" i="8" s="1"/>
  <c r="G33" i="8"/>
  <c r="E35" i="8"/>
  <c r="G35" i="8"/>
  <c r="I35" i="8" s="1"/>
  <c r="I18" i="8"/>
  <c r="I37" i="8" s="1"/>
  <c r="E12" i="8"/>
  <c r="E14" i="8"/>
  <c r="G14" i="8"/>
  <c r="A4" i="8"/>
  <c r="A2" i="8"/>
  <c r="A1" i="8"/>
  <c r="H17" i="1"/>
  <c r="H19" i="1"/>
  <c r="F19" i="1"/>
  <c r="G35" i="1"/>
  <c r="H35" i="1"/>
  <c r="I35" i="1"/>
  <c r="J35" i="1"/>
  <c r="K35" i="1"/>
  <c r="H33" i="1"/>
  <c r="K33" i="1"/>
  <c r="I27" i="1"/>
  <c r="H30" i="1"/>
  <c r="I31" i="1"/>
  <c r="K31" i="1"/>
  <c r="F35" i="1"/>
  <c r="G19" i="1"/>
  <c r="I19" i="1"/>
  <c r="J19" i="1"/>
  <c r="K19" i="1"/>
  <c r="G17" i="1"/>
  <c r="I17" i="1"/>
  <c r="J17" i="1"/>
  <c r="K17" i="1"/>
  <c r="G15" i="1"/>
  <c r="G16" i="1" s="1"/>
  <c r="G18" i="1" s="1"/>
  <c r="G20" i="1" s="1"/>
  <c r="I15" i="1"/>
  <c r="I16" i="1" s="1"/>
  <c r="I18" i="1" s="1"/>
  <c r="I20" i="1" s="1"/>
  <c r="K15" i="1"/>
  <c r="K16" i="1" s="1"/>
  <c r="K18" i="1" s="1"/>
  <c r="K20" i="1" s="1"/>
  <c r="A4" i="1"/>
  <c r="A2" i="1"/>
  <c r="A1" i="1"/>
  <c r="A33" i="10"/>
  <c r="A1" i="10"/>
  <c r="H1" i="10"/>
  <c r="C10" i="10"/>
  <c r="C14" i="10"/>
  <c r="A34" i="10"/>
  <c r="C23" i="10"/>
  <c r="C22" i="10"/>
  <c r="C21" i="10"/>
  <c r="C20" i="10"/>
  <c r="C19" i="10"/>
  <c r="A3" i="10"/>
  <c r="C17" i="10"/>
  <c r="C13" i="10"/>
  <c r="C12" i="10"/>
  <c r="C16" i="10"/>
  <c r="C11" i="10"/>
  <c r="C9" i="10"/>
  <c r="M1" i="3"/>
  <c r="A1" i="3"/>
  <c r="C12" i="3"/>
  <c r="A31" i="3"/>
  <c r="A30" i="3"/>
  <c r="A29" i="3"/>
  <c r="C21" i="3"/>
  <c r="C20" i="3"/>
  <c r="C19" i="3"/>
  <c r="C18" i="3"/>
  <c r="C17" i="3"/>
  <c r="C15" i="3"/>
  <c r="C11" i="3"/>
  <c r="C10" i="3"/>
  <c r="C14" i="3"/>
  <c r="C9" i="3"/>
  <c r="C7" i="3"/>
  <c r="G66" i="4"/>
  <c r="H96" i="9" l="1"/>
  <c r="H49" i="9" s="1"/>
  <c r="G72" i="5"/>
  <c r="G87" i="5"/>
  <c r="H66" i="5"/>
  <c r="G12" i="8"/>
  <c r="I12" i="8" s="1"/>
  <c r="G25" i="4"/>
  <c r="H7" i="9"/>
  <c r="J18" i="1"/>
  <c r="J20" i="1" s="1"/>
  <c r="G10" i="8"/>
  <c r="K27" i="1"/>
  <c r="G20" i="4"/>
  <c r="G240" i="9"/>
  <c r="G60" i="5"/>
  <c r="F27" i="1" s="1"/>
  <c r="G64" i="4"/>
  <c r="G145" i="9" s="1"/>
  <c r="J28" i="1"/>
  <c r="J32" i="1" s="1"/>
  <c r="J34" i="1" s="1"/>
  <c r="J36" i="1" s="1"/>
  <c r="J15" i="5"/>
  <c r="I30" i="1"/>
  <c r="G47" i="5"/>
  <c r="H15" i="5"/>
  <c r="L15" i="5"/>
  <c r="I14" i="8"/>
  <c r="G9" i="9"/>
  <c r="G34" i="8"/>
  <c r="G36" i="8" s="1"/>
  <c r="I32" i="8"/>
  <c r="I13" i="8"/>
  <c r="I29" i="8"/>
  <c r="I28" i="1"/>
  <c r="E15" i="8"/>
  <c r="E17" i="8" s="1"/>
  <c r="I31" i="8"/>
  <c r="E34" i="8"/>
  <c r="E36" i="8" s="1"/>
  <c r="G74" i="9"/>
  <c r="G40" i="4"/>
  <c r="H28" i="1"/>
  <c r="H32" i="1" s="1"/>
  <c r="H34" i="1" s="1"/>
  <c r="H36" i="1" s="1"/>
  <c r="I30" i="8"/>
  <c r="K28" i="1"/>
  <c r="G21" i="9"/>
  <c r="I11" i="8"/>
  <c r="G26" i="5"/>
  <c r="G9" i="4"/>
  <c r="F17" i="1"/>
  <c r="G16" i="8"/>
  <c r="I16" i="8" s="1"/>
  <c r="A1" i="5"/>
  <c r="G38" i="5"/>
  <c r="F30" i="1" s="1"/>
  <c r="G51" i="5"/>
  <c r="F33" i="1" s="1"/>
  <c r="G83" i="5"/>
  <c r="F29" i="1" s="1"/>
  <c r="G97" i="5"/>
  <c r="G77" i="5"/>
  <c r="A1" i="4"/>
  <c r="G85" i="4"/>
  <c r="F15" i="1" s="1"/>
  <c r="F16" i="1" s="1"/>
  <c r="G73" i="4"/>
  <c r="G13" i="4"/>
  <c r="G231" i="9"/>
  <c r="G28" i="9"/>
  <c r="G53" i="4"/>
  <c r="G227" i="9"/>
  <c r="G33" i="9"/>
  <c r="G149" i="9"/>
  <c r="G132" i="9" s="1"/>
  <c r="G49" i="9" s="1"/>
  <c r="G32" i="1" l="1"/>
  <c r="G34" i="1" s="1"/>
  <c r="G36" i="1" s="1"/>
  <c r="G15" i="8"/>
  <c r="G17" i="8" s="1"/>
  <c r="I10" i="8"/>
  <c r="I15" i="8" s="1"/>
  <c r="I17" i="8" s="1"/>
  <c r="I19" i="8" s="1"/>
  <c r="I21" i="8" s="1"/>
  <c r="I22" i="8" s="1"/>
  <c r="I23" i="8" s="1"/>
  <c r="G61" i="4"/>
  <c r="I32" i="1"/>
  <c r="I34" i="1" s="1"/>
  <c r="I36" i="1" s="1"/>
  <c r="F31" i="1"/>
  <c r="K32" i="1"/>
  <c r="K34" i="1" s="1"/>
  <c r="K36" i="1" s="1"/>
  <c r="G7" i="9"/>
  <c r="G51" i="4"/>
  <c r="F18" i="1"/>
  <c r="F20" i="1" s="1"/>
  <c r="I34" i="8"/>
  <c r="I36" i="8" s="1"/>
  <c r="I38" i="8" s="1"/>
  <c r="I41" i="8" s="1"/>
  <c r="F32" i="1" l="1"/>
  <c r="F34" i="1" s="1"/>
  <c r="F36" i="1" s="1"/>
  <c r="F22" i="1"/>
  <c r="F23" i="1" s="1"/>
  <c r="F24" i="1" s="1"/>
  <c r="G21" i="1" s="1"/>
  <c r="G22" i="1" s="1"/>
  <c r="G23" i="1" s="1"/>
  <c r="G24" i="1" s="1"/>
  <c r="H21" i="1" s="1"/>
  <c r="H22" i="1" s="1"/>
  <c r="H23" i="1" s="1"/>
  <c r="H24" i="1" s="1"/>
  <c r="I21" i="1" s="1"/>
  <c r="I22" i="1" s="1"/>
  <c r="I25" i="8"/>
  <c r="I23" i="1" l="1"/>
  <c r="I24" i="1" s="1"/>
  <c r="J21" i="1" s="1"/>
  <c r="J22" i="1" s="1"/>
  <c r="J23" i="1" l="1"/>
  <c r="J24" i="1" s="1"/>
  <c r="K21" i="1" s="1"/>
  <c r="K22" i="1" s="1"/>
  <c r="K23" i="1" l="1"/>
  <c r="K24" i="1" s="1"/>
  <c r="F132" i="9"/>
  <c r="F49" i="9" s="1"/>
</calcChain>
</file>

<file path=xl/sharedStrings.xml><?xml version="1.0" encoding="utf-8"?>
<sst xmlns="http://schemas.openxmlformats.org/spreadsheetml/2006/main" count="816" uniqueCount="437">
  <si>
    <t>0.</t>
  </si>
  <si>
    <t>Overzicht, evenwicht en exploitatietoelage</t>
  </si>
  <si>
    <t>code</t>
  </si>
  <si>
    <t>rekening</t>
  </si>
  <si>
    <t>budget</t>
  </si>
  <si>
    <t>meerjarenplanning</t>
  </si>
  <si>
    <t>Exploitatie</t>
  </si>
  <si>
    <t>A</t>
  </si>
  <si>
    <t>eredienst</t>
  </si>
  <si>
    <t>10/20</t>
  </si>
  <si>
    <t>B</t>
  </si>
  <si>
    <t>gebouwen van de eredienst</t>
  </si>
  <si>
    <t>11/21</t>
  </si>
  <si>
    <t>C</t>
  </si>
  <si>
    <t>bestuur van de eredienst</t>
  </si>
  <si>
    <t>12/22</t>
  </si>
  <si>
    <t>D</t>
  </si>
  <si>
    <t>privaat patrimonium</t>
  </si>
  <si>
    <t>13/23</t>
  </si>
  <si>
    <t>E</t>
  </si>
  <si>
    <t>stichtingen</t>
  </si>
  <si>
    <t>14/24</t>
  </si>
  <si>
    <t>F</t>
  </si>
  <si>
    <t>expl. zonder financiering</t>
  </si>
  <si>
    <t>10/24</t>
  </si>
  <si>
    <t>G</t>
  </si>
  <si>
    <t>financiering</t>
  </si>
  <si>
    <t>15/25</t>
  </si>
  <si>
    <t>H</t>
  </si>
  <si>
    <t>expl.voor overboekingen</t>
  </si>
  <si>
    <t>10/25</t>
  </si>
  <si>
    <t>I</t>
  </si>
  <si>
    <t>overboekingen</t>
  </si>
  <si>
    <t>J</t>
  </si>
  <si>
    <t>exploitatie eigen fin. boekjaar</t>
  </si>
  <si>
    <t>10/29</t>
  </si>
  <si>
    <t>K</t>
  </si>
  <si>
    <t>overschot/tekort expl. n-2</t>
  </si>
  <si>
    <t>L</t>
  </si>
  <si>
    <t>exploitatie voor toelage</t>
  </si>
  <si>
    <t>M</t>
  </si>
  <si>
    <t>exploitatietoelage</t>
  </si>
  <si>
    <t>N</t>
  </si>
  <si>
    <t xml:space="preserve">overschot exploitatie </t>
  </si>
  <si>
    <t>Investeringen</t>
  </si>
  <si>
    <t>O</t>
  </si>
  <si>
    <t>30/40</t>
  </si>
  <si>
    <t>P</t>
  </si>
  <si>
    <t>31/41</t>
  </si>
  <si>
    <t>Q</t>
  </si>
  <si>
    <t>32/42</t>
  </si>
  <si>
    <t>R</t>
  </si>
  <si>
    <t>33/43</t>
  </si>
  <si>
    <t>S</t>
  </si>
  <si>
    <t>34/44</t>
  </si>
  <si>
    <t>T</t>
  </si>
  <si>
    <t>investeringen zonder financiering</t>
  </si>
  <si>
    <t>30/44</t>
  </si>
  <si>
    <t>U</t>
  </si>
  <si>
    <t>35/45</t>
  </si>
  <si>
    <t>V</t>
  </si>
  <si>
    <t>investeringen voor overboekingen</t>
  </si>
  <si>
    <t>30/45</t>
  </si>
  <si>
    <t>W</t>
  </si>
  <si>
    <t>Z</t>
  </si>
  <si>
    <t>overschot investeringen</t>
  </si>
  <si>
    <t>1.</t>
  </si>
  <si>
    <t>Exploitatieontvangsten</t>
  </si>
  <si>
    <t>Eredienst</t>
  </si>
  <si>
    <t>ontvangsten van vieringen</t>
  </si>
  <si>
    <t>andere</t>
  </si>
  <si>
    <t>Gebouw(en) van de eredienst</t>
  </si>
  <si>
    <t>langdurige gebruiksovereenkomsten</t>
  </si>
  <si>
    <t>gebruiksvergoeding eredienstgebouwen</t>
  </si>
  <si>
    <t>toegangsgelden</t>
  </si>
  <si>
    <t>doorbetaalde woningvergoeding bedienaar</t>
  </si>
  <si>
    <t xml:space="preserve">Bestuur van de eredienst </t>
  </si>
  <si>
    <t>terugbetalingen</t>
  </si>
  <si>
    <t>netto-intresten</t>
  </si>
  <si>
    <t>Privaat patrimonium</t>
  </si>
  <si>
    <t>huren, pachten, gebruiksvergoedingen</t>
  </si>
  <si>
    <t>opstalrechten en erfpachten</t>
  </si>
  <si>
    <t>jachtrechten</t>
  </si>
  <si>
    <t>Stichtingen</t>
  </si>
  <si>
    <t>ontvangsten uit stichtingen</t>
  </si>
  <si>
    <t>Financiering</t>
  </si>
  <si>
    <t>2.</t>
  </si>
  <si>
    <t>Exploitatie-uitgaven</t>
  </si>
  <si>
    <t>verbruiksgoederen eredienst</t>
  </si>
  <si>
    <t>aankoop materieel voor de eredienst</t>
  </si>
  <si>
    <t>202</t>
  </si>
  <si>
    <t>onderhoud materieel voor de eredienst</t>
  </si>
  <si>
    <t>203</t>
  </si>
  <si>
    <t>auteursrechten</t>
  </si>
  <si>
    <t>204</t>
  </si>
  <si>
    <t>bezoldigingen en sociale lasten</t>
  </si>
  <si>
    <t>205</t>
  </si>
  <si>
    <t>vergoedingen</t>
  </si>
  <si>
    <t>206</t>
  </si>
  <si>
    <t>verzekeringen</t>
  </si>
  <si>
    <t>207</t>
  </si>
  <si>
    <t>intresten van leningen</t>
  </si>
  <si>
    <t>Gebouwen van de eredienst</t>
  </si>
  <si>
    <t>hoofdgebouw eredienst</t>
  </si>
  <si>
    <t>andere gebouwen eredienst</t>
  </si>
  <si>
    <t>woning bedienaar eredienst</t>
  </si>
  <si>
    <t>vergoedingen aan vrijwilligers</t>
  </si>
  <si>
    <t>verzekeringen personen</t>
  </si>
  <si>
    <t>216</t>
  </si>
  <si>
    <t>uitgaven administratie</t>
  </si>
  <si>
    <t>representatiekosten</t>
  </si>
  <si>
    <t>onkostenvergoeding mandatarissen</t>
  </si>
  <si>
    <t>bijdrage Centraal Bestuur</t>
  </si>
  <si>
    <t>vergoeding aan de hogere hiërarchie</t>
  </si>
  <si>
    <t>belastingen en heffingen</t>
  </si>
  <si>
    <t>verzekeringen mandatarissen</t>
  </si>
  <si>
    <t>228</t>
  </si>
  <si>
    <t>huur en gebruiksvergoeding</t>
  </si>
  <si>
    <t>nutsvoorzieningen</t>
  </si>
  <si>
    <t>onderhoud</t>
  </si>
  <si>
    <t>monumentenzorg en inspectie</t>
  </si>
  <si>
    <t>onroerende voorheffing</t>
  </si>
  <si>
    <t>erelonen</t>
  </si>
  <si>
    <t>238</t>
  </si>
  <si>
    <t>bankkosten investeringsbeleggingen</t>
  </si>
  <si>
    <t>lasten van stichtingen</t>
  </si>
  <si>
    <t>periodieke aflossingen van leningen</t>
  </si>
  <si>
    <t>Overboekingen naar investeringen</t>
  </si>
  <si>
    <t xml:space="preserve">3. </t>
  </si>
  <si>
    <t>Investeringsontvangsten</t>
  </si>
  <si>
    <t>toelage</t>
  </si>
  <si>
    <t>provinciale toelage</t>
  </si>
  <si>
    <t>gewestelijke toelage</t>
  </si>
  <si>
    <t xml:space="preserve">Gebouw(en) van de eredienst </t>
  </si>
  <si>
    <t>Bestuur van de eredienst</t>
  </si>
  <si>
    <t>verkopen meubelen en kantoormachines</t>
  </si>
  <si>
    <t>overige verkopen</t>
  </si>
  <si>
    <t>verkopen</t>
  </si>
  <si>
    <t>schenkingen en legaten</t>
  </si>
  <si>
    <t>333</t>
  </si>
  <si>
    <t>334</t>
  </si>
  <si>
    <t>335</t>
  </si>
  <si>
    <t>vervallen beleggingen</t>
  </si>
  <si>
    <t>ontvangsten van stichtingen</t>
  </si>
  <si>
    <t>vervallen beleggingen stichtingen</t>
  </si>
  <si>
    <t>leningen</t>
  </si>
  <si>
    <t>overboeking uit exploitatie</t>
  </si>
  <si>
    <t>4.</t>
  </si>
  <si>
    <t>Investeringsuitgaven</t>
  </si>
  <si>
    <t>aankopen meubelen en installaties</t>
  </si>
  <si>
    <t>aankopen van kunstvoorwerpen</t>
  </si>
  <si>
    <t>restauratie kunstvoorwerpen</t>
  </si>
  <si>
    <t>hoofdgebouw van de eredienst</t>
  </si>
  <si>
    <t>4100</t>
  </si>
  <si>
    <t>grote herstellingen</t>
  </si>
  <si>
    <t>4101</t>
  </si>
  <si>
    <t>decoratiewerkzaamheden</t>
  </si>
  <si>
    <t>4102</t>
  </si>
  <si>
    <t>erelonen en ontwerpuitgaven</t>
  </si>
  <si>
    <t>4109</t>
  </si>
  <si>
    <t>andere gebouwen van de eredienst</t>
  </si>
  <si>
    <t>4110</t>
  </si>
  <si>
    <t>4111</t>
  </si>
  <si>
    <t>4112</t>
  </si>
  <si>
    <t>4119</t>
  </si>
  <si>
    <t>woning bedienaar van de eredienst</t>
  </si>
  <si>
    <t>4120</t>
  </si>
  <si>
    <t>4121</t>
  </si>
  <si>
    <t>4122</t>
  </si>
  <si>
    <t>4129</t>
  </si>
  <si>
    <t>aankopen meubelen en kantoormachines</t>
  </si>
  <si>
    <t>aankopen gebouwen</t>
  </si>
  <si>
    <t>aankopen gronden</t>
  </si>
  <si>
    <t>bankkosten</t>
  </si>
  <si>
    <t>investeringsbeleggingen</t>
  </si>
  <si>
    <t>belegging stichtingen</t>
  </si>
  <si>
    <t>vervroegde terugbetaling leningen</t>
  </si>
  <si>
    <t>Kerkfabriek</t>
  </si>
  <si>
    <t>Diocesaan Nummer (DN)</t>
  </si>
  <si>
    <t>Bisdom</t>
  </si>
  <si>
    <t>Deelgemeente</t>
  </si>
  <si>
    <t>Hoofdgemeente</t>
  </si>
  <si>
    <t>Dekenij</t>
  </si>
  <si>
    <t>Centraal kerkbestuur</t>
  </si>
  <si>
    <t>Contactpersoon</t>
  </si>
  <si>
    <t>Telefoon</t>
  </si>
  <si>
    <t>Straat en nummer</t>
  </si>
  <si>
    <t>Postcode en gemeente</t>
  </si>
  <si>
    <t>Email</t>
  </si>
  <si>
    <t>Eerste jaar meerjarenplan</t>
  </si>
  <si>
    <t>jaar n</t>
  </si>
  <si>
    <t>jaar n-1</t>
  </si>
  <si>
    <t>jaar n-2</t>
  </si>
  <si>
    <t>jaar n+1</t>
  </si>
  <si>
    <t>jaar n+2</t>
  </si>
  <si>
    <t>jaar n+3</t>
  </si>
  <si>
    <t>jaar n+4</t>
  </si>
  <si>
    <t>jaar n+5</t>
  </si>
  <si>
    <t xml:space="preserve">Naam Kerkfabriek </t>
  </si>
  <si>
    <t>:</t>
  </si>
  <si>
    <t>Decanaat</t>
  </si>
  <si>
    <t>Provincie</t>
  </si>
  <si>
    <t xml:space="preserve">Diosecaan nummer </t>
  </si>
  <si>
    <t>Goedkeuring kerkraad</t>
  </si>
  <si>
    <t>Goedkeuring provinciegouverneur</t>
  </si>
  <si>
    <t>Goedkeuring of beslissing gemeenteraad</t>
  </si>
  <si>
    <t>Indienen door kerkraad bij centraal kerkbestuur</t>
  </si>
  <si>
    <t>Indienen door centraal kerkbestuur bij bisdom, gemeente en provinciegouverneur</t>
  </si>
  <si>
    <t>OVERZICHT DATA</t>
  </si>
  <si>
    <t>Advies bisdom</t>
  </si>
  <si>
    <t>Versie kerkraad</t>
  </si>
  <si>
    <t>van de kerkfabriek</t>
  </si>
  <si>
    <t>ontvangsten</t>
  </si>
  <si>
    <t>uitgaven</t>
  </si>
  <si>
    <t>overschot/tekort</t>
  </si>
  <si>
    <t>10/14</t>
  </si>
  <si>
    <t>20/24</t>
  </si>
  <si>
    <t>10/15</t>
  </si>
  <si>
    <t>20/25</t>
  </si>
  <si>
    <t>M1 gewone exploitatietoelage</t>
  </si>
  <si>
    <t>M2 achterstallige exploitatietoelagen</t>
  </si>
  <si>
    <t>overschot exploitatie</t>
  </si>
  <si>
    <t>invest. zonder financiering</t>
  </si>
  <si>
    <t>30/34</t>
  </si>
  <si>
    <t>40/44</t>
  </si>
  <si>
    <t>invest. voor overboekingen</t>
  </si>
  <si>
    <t>30/35</t>
  </si>
  <si>
    <t>40/45</t>
  </si>
  <si>
    <t>X</t>
  </si>
  <si>
    <t>invest. eigen fin. boekjaar</t>
  </si>
  <si>
    <t>Y</t>
  </si>
  <si>
    <t>Y'</t>
  </si>
  <si>
    <t>overschot/tekort investeringen</t>
  </si>
  <si>
    <t>134</t>
  </si>
  <si>
    <t>kleine giften</t>
  </si>
  <si>
    <t>renteloze thesaurievoorschotten</t>
  </si>
  <si>
    <t>verdiscontering exploitatietoelage</t>
  </si>
  <si>
    <t>2040-2042</t>
  </si>
  <si>
    <t>nettolonen, eindejaarspremie, vakantiegeld</t>
  </si>
  <si>
    <t>2043-2045</t>
  </si>
  <si>
    <t>sociale lasten</t>
  </si>
  <si>
    <t>2046</t>
  </si>
  <si>
    <t>vergoedingen aan personeel</t>
  </si>
  <si>
    <t>2047</t>
  </si>
  <si>
    <t>bedrijfsgeneeskundige dienst</t>
  </si>
  <si>
    <t>2049</t>
  </si>
  <si>
    <t>andere personeelsuitgaven</t>
  </si>
  <si>
    <t>2050</t>
  </si>
  <si>
    <t>2051</t>
  </si>
  <si>
    <t>prestatievergoedingen</t>
  </si>
  <si>
    <t>2052</t>
  </si>
  <si>
    <t>kilometervergoeding bedienaar van de eredienst</t>
  </si>
  <si>
    <t>2053</t>
  </si>
  <si>
    <t>vergoedingen andere bedienaars</t>
  </si>
  <si>
    <t>2054</t>
  </si>
  <si>
    <t>bijwedde bedienaar van de eredienst</t>
  </si>
  <si>
    <t>2059</t>
  </si>
  <si>
    <t>andere vergoedingen</t>
  </si>
  <si>
    <t>2060</t>
  </si>
  <si>
    <t>verzekering arbeidsongevallen</t>
  </si>
  <si>
    <t>2061</t>
  </si>
  <si>
    <t>verzekering vrijwilligers</t>
  </si>
  <si>
    <t>andere personeelsverzekeringen</t>
  </si>
  <si>
    <t>2136</t>
  </si>
  <si>
    <t>2137</t>
  </si>
  <si>
    <t>drukwerk</t>
  </si>
  <si>
    <t>verzendingskosten</t>
  </si>
  <si>
    <t>telecommunicatie</t>
  </si>
  <si>
    <t>2203</t>
  </si>
  <si>
    <t>informatica</t>
  </si>
  <si>
    <t>2204</t>
  </si>
  <si>
    <t>sociaal secretariaat</t>
  </si>
  <si>
    <t>2205</t>
  </si>
  <si>
    <t>lidmaatschappen</t>
  </si>
  <si>
    <t>2206</t>
  </si>
  <si>
    <t>2207</t>
  </si>
  <si>
    <t>kantoorbenodigdheden</t>
  </si>
  <si>
    <t>2208</t>
  </si>
  <si>
    <t>documentatie en studiedagen</t>
  </si>
  <si>
    <t>percent penningmeester</t>
  </si>
  <si>
    <t>onkostenvergoeding andere mandatarissen</t>
  </si>
  <si>
    <t>2280-2282</t>
  </si>
  <si>
    <t>2283-2285</t>
  </si>
  <si>
    <t>2286</t>
  </si>
  <si>
    <t>2287</t>
  </si>
  <si>
    <t>2289</t>
  </si>
  <si>
    <t>terugbetaling renteloze thesaurievoorschotten</t>
  </si>
  <si>
    <t>terugbetaling verdisconteerde exploitatietoelage</t>
  </si>
  <si>
    <t>verdiscontering investeringstoelage</t>
  </si>
  <si>
    <t>terugbetaling verdiscontering</t>
  </si>
  <si>
    <t>1000</t>
  </si>
  <si>
    <t>1001</t>
  </si>
  <si>
    <t>Stoelgeld</t>
  </si>
  <si>
    <t>Omhalingen</t>
  </si>
  <si>
    <t>Rechten kerkfabriek bij begrafenissen</t>
  </si>
  <si>
    <t>Rechten kerkfabriek bij huwelijken</t>
  </si>
  <si>
    <t>Rechten kerkfabriek bij andere diensten</t>
  </si>
  <si>
    <t>Casueel koster-organist</t>
  </si>
  <si>
    <t>Verkoop liturgische voorwerpen</t>
  </si>
  <si>
    <t>2000</t>
  </si>
  <si>
    <t>2001</t>
  </si>
  <si>
    <t>Andere ontvangsten van vieringen</t>
  </si>
  <si>
    <t>Hosties</t>
  </si>
  <si>
    <t>Miswijn</t>
  </si>
  <si>
    <t>Was, wierook en kaarsen</t>
  </si>
  <si>
    <t>Versieringen</t>
  </si>
  <si>
    <t>Heilige Oliën</t>
  </si>
  <si>
    <t>Drukwerk vieringen</t>
  </si>
  <si>
    <t>Overige verbruiksgoederen eredienst</t>
  </si>
  <si>
    <t>2010</t>
  </si>
  <si>
    <t>2011</t>
  </si>
  <si>
    <t>Aankoop van kerkgewaden en gewijde vaten</t>
  </si>
  <si>
    <t>Aankoop van altaarlinnen</t>
  </si>
  <si>
    <t>Aankoop van kerk- en sacristiemeubelen en gerief</t>
  </si>
  <si>
    <t>Aankoop van liturgische tijdschriften, boeken en muziek</t>
  </si>
  <si>
    <t>Aankoop van geluids- en beeldweergaveinstallatie</t>
  </si>
  <si>
    <t xml:space="preserve">Andere aankopen van materiaal voor de eredienst </t>
  </si>
  <si>
    <t>2020</t>
  </si>
  <si>
    <t>2021</t>
  </si>
  <si>
    <t>Onderhoud van kerkgewaden en gewijde vaten</t>
  </si>
  <si>
    <t>Onderhoud van altaarlinnen</t>
  </si>
  <si>
    <t>Onderhoud van kerk- en sacristiemeubelen en gerief</t>
  </si>
  <si>
    <t>Onderhoud van geluids- en beeldweergaveinstallatie</t>
  </si>
  <si>
    <t xml:space="preserve">Ander onderhoud van materiaal voor de eredienst </t>
  </si>
  <si>
    <t>2240</t>
  </si>
  <si>
    <t>2241</t>
  </si>
  <si>
    <t>2249</t>
  </si>
  <si>
    <t>percent bisdom</t>
  </si>
  <si>
    <t>administratieve regularisatie</t>
  </si>
  <si>
    <t>Indienen door centraal kerkbestuur bij gemeente en provinciegouverneur</t>
  </si>
  <si>
    <t>STAP 1</t>
  </si>
  <si>
    <t>Invullen van de algemene gegevens kerkfabriek</t>
  </si>
  <si>
    <t>STAP 2</t>
  </si>
  <si>
    <t>Invullen gegevens budget 2008</t>
  </si>
  <si>
    <t>Deze gegevens worden vervolgens automatisch gebruikt voor het invullen van het eerste jaar</t>
  </si>
  <si>
    <t>van het meerjarenplan 2008-2013.</t>
  </si>
  <si>
    <t>INFO</t>
  </si>
  <si>
    <t>STAP 3</t>
  </si>
  <si>
    <t>Sla het betand op onder een eigen naam</t>
  </si>
  <si>
    <t>Bijvoorbeeld: meerjarenplan 2008-2013 - kerkfabriek Sint-Donatianus</t>
  </si>
  <si>
    <t>Werkwijze</t>
  </si>
  <si>
    <t>a) klik op bestand in de opdrachtbalk (normaal 2e blak bovenaan het scherm)</t>
  </si>
  <si>
    <t>b) klik op opslaan als</t>
  </si>
  <si>
    <t>d) geef de gewenste naam</t>
  </si>
  <si>
    <t>c) kies de plaats waar je wenst te bewaren (keuzevak "opslaan in")</t>
  </si>
  <si>
    <t>e) klik rechtsboven op "extra" en vervolgens op "algemene opties"</t>
  </si>
  <si>
    <t>f) verwijder het tekentje voor "alleen lezen aanbevolen" door er op te klikken</t>
  </si>
  <si>
    <t>g) klik op OK</t>
  </si>
  <si>
    <t xml:space="preserve">Dit bestand werd opgemaakt om op een zo efficiënt mogelijke wijze het eerste meerjarenplan </t>
  </si>
  <si>
    <t>en budget volgens de nieuwe richtlijnen op te maken.</t>
  </si>
  <si>
    <t>Verschillende velden worden automatisch berekend en kunnen niet aangepast worden.</t>
  </si>
  <si>
    <t>Enkel de velden die verschillen van kerkfabriek tot kerkfabriek kunnen ingevuld worden.</t>
  </si>
  <si>
    <t>Deze velden zijn herkenbaar aan een licht-gele kleur.</t>
  </si>
  <si>
    <t>Het is aangewezen om onderstaand stappenplan hierbij te volgen.</t>
  </si>
  <si>
    <t>Daar de cijfers van het buget 2008 logischerwijze zullen overeenstemmen met de cijfers</t>
  </si>
  <si>
    <t>van het jaar 2008 in het meerjarenplan is het logisch om eerst - de meer gedetailleerde - cijfers</t>
  </si>
  <si>
    <t>van het budget in te vullen en deze over te nemen in het meerjarenplan.</t>
  </si>
  <si>
    <t>STAP 4</t>
  </si>
  <si>
    <t>De gegevens voor 2008 werden automatisch ingevuld na uitvoeren stap 3</t>
  </si>
  <si>
    <t>Invullen exploitatie meerjarenplan 2008-2013 voor jaren 2009 tot en met 2013</t>
  </si>
  <si>
    <t>STAP 5</t>
  </si>
  <si>
    <t>STAP 6</t>
  </si>
  <si>
    <t>Afdrukken documenten meerjarenplan</t>
  </si>
  <si>
    <t>Aan te vullen met</t>
  </si>
  <si>
    <t>strategische nota</t>
  </si>
  <si>
    <t>afspraken</t>
  </si>
  <si>
    <t>STAP 7</t>
  </si>
  <si>
    <t>Afdrukken documenten budget</t>
  </si>
  <si>
    <t>Dit bestand werkt met macro's. Wanneer de beveiliging van de macro's op hoog staat, dient u deze eerst aan te passen naar gemiddeld.</t>
  </si>
  <si>
    <t>b) bestand sluiten en terug openen</t>
  </si>
  <si>
    <t>c) klikken op macro's inschakelen</t>
  </si>
  <si>
    <t xml:space="preserve">a) extra - macro's - beveiliging </t>
  </si>
  <si>
    <t>Voorafgaand dient het resultaat 2006 opgesplitst te worden in een exploitatieresultaat en een</t>
  </si>
  <si>
    <t>investeringsresultaat 2006 overeenkomstig de officiële richtlijnen.</t>
  </si>
  <si>
    <t>beleidsnota</t>
  </si>
  <si>
    <t>Invullen investeringen meerjarenplan 2008-2013 voor jaren 2009 tot en met 2013</t>
  </si>
  <si>
    <t>Voorzitter,</t>
  </si>
  <si>
    <t>Secretaris,</t>
  </si>
  <si>
    <t>Leden,</t>
  </si>
  <si>
    <t>Aangestelde verantwoordelijke parochie,</t>
  </si>
  <si>
    <t>Penningmeester,</t>
  </si>
  <si>
    <t>Aldus opgemaakt en goedgekeurd in de vergadering van de kerkraad van</t>
  </si>
  <si>
    <t>2103</t>
  </si>
  <si>
    <t>H Bernardus</t>
  </si>
  <si>
    <t>Heikruis</t>
  </si>
  <si>
    <t>Pepingen</t>
  </si>
  <si>
    <t>Brus-Mech</t>
  </si>
  <si>
    <t>Vl Brabant</t>
  </si>
  <si>
    <t>Vergoeding Telenet</t>
  </si>
  <si>
    <t>Vergoeding Mobistar</t>
  </si>
  <si>
    <t>Vergoeding gebruik kerk</t>
  </si>
  <si>
    <t>Pachten grond</t>
  </si>
  <si>
    <t>Rekening</t>
  </si>
  <si>
    <t>JEJO</t>
  </si>
  <si>
    <t>overschot/tekort expl. n-1</t>
  </si>
  <si>
    <t>Gestichte missen</t>
  </si>
  <si>
    <t>Hoofdgebouw eredienst</t>
  </si>
  <si>
    <t>2101</t>
  </si>
  <si>
    <t>2102</t>
  </si>
  <si>
    <t>2104</t>
  </si>
  <si>
    <t>2105</t>
  </si>
  <si>
    <t>2109</t>
  </si>
  <si>
    <t>Schoonmaken</t>
  </si>
  <si>
    <t>Onderhoud</t>
  </si>
  <si>
    <t>Verzekeringen</t>
  </si>
  <si>
    <t>Monumentenwacht</t>
  </si>
  <si>
    <t>Andere</t>
  </si>
  <si>
    <t>Woning Beheerder eredienst</t>
  </si>
  <si>
    <t>2120</t>
  </si>
  <si>
    <t>2121</t>
  </si>
  <si>
    <t>2122</t>
  </si>
  <si>
    <t>2123</t>
  </si>
  <si>
    <t>Verwarming</t>
  </si>
  <si>
    <t>Water</t>
  </si>
  <si>
    <t>Tussenkomst veerzekeringen</t>
  </si>
  <si>
    <t>Afrekening Luminus</t>
  </si>
  <si>
    <t>Netto intrest</t>
  </si>
  <si>
    <t>Kosten telenet</t>
  </si>
  <si>
    <t>Verkaveling grond Beert</t>
  </si>
  <si>
    <t>verzekeringen aansprakelijkheid via CKB</t>
  </si>
  <si>
    <t>Budget</t>
  </si>
  <si>
    <t>Verkoop bouwgrond</t>
  </si>
  <si>
    <t>Saldo erelonen</t>
  </si>
  <si>
    <t>terugbetalingen luminus</t>
  </si>
  <si>
    <t>Tuin</t>
  </si>
  <si>
    <t>toelage gemeente</t>
  </si>
  <si>
    <t>Verkoop bouwgronden</t>
  </si>
  <si>
    <t>Water Pastorij</t>
  </si>
  <si>
    <t>Kosten opvang vluchtelingen</t>
  </si>
  <si>
    <t>2135</t>
  </si>
  <si>
    <t>Kosten verwarming</t>
  </si>
  <si>
    <t>Kosten Luminus</t>
  </si>
  <si>
    <t>Huur van Vluchtelingen Oekraine</t>
  </si>
  <si>
    <t>.&gt;</t>
  </si>
  <si>
    <t>De voorziene investeringen in het budget 2023 zijn geschrapt en op basis van de laatste gegevens opgenomen in het budget 2024</t>
  </si>
  <si>
    <t>5/12/2023</t>
  </si>
  <si>
    <t>Huurinkomsten vluchtelingen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</si>
</sst>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#\x##"/>
    <numFmt numFmtId="165" formatCode="##\x#"/>
    <numFmt numFmtId="166" formatCode="dd/mm/yyyy"/>
    <numFmt numFmtId="167" formatCode="d\ mmmm\ yyyy"/>
  </numFmts>
  <fonts count="16" x14ac:knownFonts="1">
    <font>
      <sz val="10"/>
      <name val="Arial"/>
    </font>
    <font>
      <u/>
      <sz val="10"/>
      <color indexed="12"/>
      <name val="Arial"/>
    </font>
    <font>
      <b/>
      <sz val="10"/>
      <name val="Courier New"/>
      <family val="3"/>
    </font>
    <font>
      <sz val="9"/>
      <name val="Arial"/>
      <family val="2"/>
    </font>
    <font>
      <i/>
      <sz val="9"/>
      <name val="Arial"/>
      <family val="2"/>
    </font>
    <font>
      <b/>
      <sz val="9"/>
      <name val="Arial"/>
      <family val="2"/>
    </font>
    <font>
      <sz val="12"/>
      <name val="Arial"/>
      <family val="2"/>
    </font>
    <font>
      <sz val="12"/>
      <name val="Arial"/>
    </font>
    <font>
      <b/>
      <sz val="18"/>
      <name val="Arial"/>
      <family val="2"/>
    </font>
    <font>
      <i/>
      <u/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i/>
      <sz val="9"/>
      <name val="Arial"/>
      <family val="2"/>
    </font>
    <font>
      <sz val="14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202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Border="1"/>
    <xf numFmtId="0" fontId="3" fillId="0" borderId="1" xfId="0" applyFont="1" applyBorder="1" applyAlignment="1">
      <alignment horizontal="center" vertical="center"/>
    </xf>
    <xf numFmtId="0" fontId="3" fillId="0" borderId="2" xfId="0" applyFont="1" applyBorder="1"/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/>
    <xf numFmtId="49" fontId="3" fillId="0" borderId="1" xfId="0" applyNumberFormat="1" applyFont="1" applyBorder="1" applyAlignment="1">
      <alignment horizontal="center"/>
    </xf>
    <xf numFmtId="0" fontId="3" fillId="0" borderId="0" xfId="0" applyFont="1" applyFill="1" applyBorder="1"/>
    <xf numFmtId="0" fontId="3" fillId="0" borderId="1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4" xfId="0" applyFont="1" applyBorder="1"/>
    <xf numFmtId="49" fontId="3" fillId="0" borderId="3" xfId="0" applyNumberFormat="1" applyFont="1" applyBorder="1" applyAlignment="1">
      <alignment horizontal="center"/>
    </xf>
    <xf numFmtId="0" fontId="3" fillId="0" borderId="5" xfId="0" applyFont="1" applyBorder="1"/>
    <xf numFmtId="0" fontId="3" fillId="0" borderId="1" xfId="0" applyFont="1" applyFill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6" xfId="0" applyFont="1" applyBorder="1"/>
    <xf numFmtId="0" fontId="5" fillId="0" borderId="0" xfId="0" applyFont="1" applyFill="1" applyBorder="1"/>
    <xf numFmtId="0" fontId="3" fillId="0" borderId="7" xfId="0" applyFont="1" applyBorder="1"/>
    <xf numFmtId="49" fontId="3" fillId="0" borderId="5" xfId="0" applyNumberFormat="1" applyFont="1" applyBorder="1" applyAlignment="1">
      <alignment horizontal="right"/>
    </xf>
    <xf numFmtId="0" fontId="3" fillId="0" borderId="8" xfId="0" applyFont="1" applyBorder="1"/>
    <xf numFmtId="165" fontId="3" fillId="0" borderId="5" xfId="0" applyNumberFormat="1" applyFont="1" applyBorder="1"/>
    <xf numFmtId="165" fontId="3" fillId="0" borderId="7" xfId="0" applyNumberFormat="1" applyFont="1" applyBorder="1"/>
    <xf numFmtId="0" fontId="5" fillId="0" borderId="0" xfId="0" applyFont="1" applyBorder="1"/>
    <xf numFmtId="165" fontId="3" fillId="0" borderId="0" xfId="0" applyNumberFormat="1" applyFont="1" applyBorder="1"/>
    <xf numFmtId="49" fontId="3" fillId="0" borderId="6" xfId="0" applyNumberFormat="1" applyFont="1" applyBorder="1" applyAlignment="1">
      <alignment horizontal="right"/>
    </xf>
    <xf numFmtId="49" fontId="3" fillId="0" borderId="0" xfId="0" applyNumberFormat="1" applyFont="1" applyBorder="1" applyAlignment="1">
      <alignment horizontal="right"/>
    </xf>
    <xf numFmtId="0" fontId="6" fillId="0" borderId="0" xfId="0" applyFont="1" applyProtection="1">
      <protection hidden="1"/>
    </xf>
    <xf numFmtId="0" fontId="0" fillId="0" borderId="0" xfId="0" applyProtection="1">
      <protection hidden="1"/>
    </xf>
    <xf numFmtId="0" fontId="7" fillId="0" borderId="0" xfId="0" applyFont="1" applyProtection="1">
      <protection hidden="1"/>
    </xf>
    <xf numFmtId="0" fontId="9" fillId="0" borderId="0" xfId="0" applyFont="1" applyProtection="1">
      <protection hidden="1"/>
    </xf>
    <xf numFmtId="0" fontId="10" fillId="0" borderId="0" xfId="0" applyFont="1" applyProtection="1">
      <protection hidden="1"/>
    </xf>
    <xf numFmtId="0" fontId="11" fillId="0" borderId="0" xfId="0" applyFont="1" applyProtection="1">
      <protection hidden="1"/>
    </xf>
    <xf numFmtId="166" fontId="11" fillId="0" borderId="0" xfId="0" applyNumberFormat="1" applyFont="1"/>
    <xf numFmtId="0" fontId="5" fillId="0" borderId="0" xfId="0" applyFont="1" applyFill="1"/>
    <xf numFmtId="0" fontId="3" fillId="0" borderId="0" xfId="0" applyFont="1" applyFill="1"/>
    <xf numFmtId="4" fontId="4" fillId="0" borderId="1" xfId="0" applyNumberFormat="1" applyFont="1" applyBorder="1"/>
    <xf numFmtId="4" fontId="4" fillId="0" borderId="4" xfId="0" quotePrefix="1" applyNumberFormat="1" applyFont="1" applyBorder="1"/>
    <xf numFmtId="4" fontId="4" fillId="0" borderId="3" xfId="0" applyNumberFormat="1" applyFont="1" applyBorder="1"/>
    <xf numFmtId="4" fontId="4" fillId="0" borderId="4" xfId="0" applyNumberFormat="1" applyFont="1" applyBorder="1"/>
    <xf numFmtId="4" fontId="4" fillId="0" borderId="5" xfId="0" applyNumberFormat="1" applyFont="1" applyBorder="1"/>
    <xf numFmtId="4" fontId="4" fillId="0" borderId="0" xfId="0" applyNumberFormat="1" applyFont="1" applyBorder="1"/>
    <xf numFmtId="4" fontId="4" fillId="0" borderId="3" xfId="0" applyNumberFormat="1" applyFont="1" applyFill="1" applyBorder="1"/>
    <xf numFmtId="4" fontId="12" fillId="0" borderId="3" xfId="0" applyNumberFormat="1" applyFont="1" applyBorder="1"/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/>
    </xf>
    <xf numFmtId="4" fontId="4" fillId="2" borderId="1" xfId="0" applyNumberFormat="1" applyFont="1" applyFill="1" applyBorder="1"/>
    <xf numFmtId="4" fontId="4" fillId="2" borderId="4" xfId="0" quotePrefix="1" applyNumberFormat="1" applyFont="1" applyFill="1" applyBorder="1"/>
    <xf numFmtId="4" fontId="4" fillId="2" borderId="3" xfId="0" applyNumberFormat="1" applyFont="1" applyFill="1" applyBorder="1"/>
    <xf numFmtId="4" fontId="4" fillId="2" borderId="4" xfId="0" applyNumberFormat="1" applyFont="1" applyFill="1" applyBorder="1"/>
    <xf numFmtId="4" fontId="12" fillId="0" borderId="4" xfId="0" applyNumberFormat="1" applyFont="1" applyBorder="1"/>
    <xf numFmtId="0" fontId="3" fillId="0" borderId="0" xfId="0" applyFont="1" applyAlignment="1">
      <alignment horizontal="right"/>
    </xf>
    <xf numFmtId="166" fontId="3" fillId="0" borderId="0" xfId="0" applyNumberFormat="1" applyFont="1"/>
    <xf numFmtId="0" fontId="3" fillId="2" borderId="1" xfId="0" applyFont="1" applyFill="1" applyBorder="1"/>
    <xf numFmtId="4" fontId="3" fillId="0" borderId="6" xfId="0" applyNumberFormat="1" applyFont="1" applyBorder="1"/>
    <xf numFmtId="4" fontId="3" fillId="0" borderId="5" xfId="0" applyNumberFormat="1" applyFont="1" applyBorder="1"/>
    <xf numFmtId="4" fontId="3" fillId="0" borderId="0" xfId="0" applyNumberFormat="1" applyFont="1" applyBorder="1"/>
    <xf numFmtId="4" fontId="5" fillId="0" borderId="0" xfId="0" applyNumberFormat="1" applyFont="1" applyFill="1" applyBorder="1"/>
    <xf numFmtId="4" fontId="3" fillId="0" borderId="0" xfId="0" applyNumberFormat="1" applyFont="1" applyFill="1" applyBorder="1"/>
    <xf numFmtId="4" fontId="5" fillId="0" borderId="1" xfId="0" applyNumberFormat="1" applyFont="1" applyBorder="1"/>
    <xf numFmtId="4" fontId="3" fillId="3" borderId="1" xfId="0" applyNumberFormat="1" applyFont="1" applyFill="1" applyBorder="1" applyProtection="1">
      <protection locked="0"/>
    </xf>
    <xf numFmtId="4" fontId="3" fillId="3" borderId="8" xfId="0" applyNumberFormat="1" applyFont="1" applyFill="1" applyBorder="1" applyProtection="1">
      <protection locked="0"/>
    </xf>
    <xf numFmtId="4" fontId="3" fillId="3" borderId="10" xfId="0" applyNumberFormat="1" applyFont="1" applyFill="1" applyBorder="1" applyProtection="1">
      <protection locked="0"/>
    </xf>
    <xf numFmtId="4" fontId="3" fillId="3" borderId="11" xfId="0" applyNumberFormat="1" applyFont="1" applyFill="1" applyBorder="1" applyProtection="1">
      <protection locked="0"/>
    </xf>
    <xf numFmtId="0" fontId="13" fillId="0" borderId="0" xfId="0" applyFont="1" applyAlignment="1" applyProtection="1">
      <alignment horizontal="right"/>
      <protection hidden="1"/>
    </xf>
    <xf numFmtId="0" fontId="3" fillId="0" borderId="3" xfId="0" quotePrefix="1" applyFont="1" applyBorder="1" applyAlignment="1">
      <alignment horizontal="center"/>
    </xf>
    <xf numFmtId="0" fontId="4" fillId="0" borderId="3" xfId="0" quotePrefix="1" applyFont="1" applyBorder="1"/>
    <xf numFmtId="0" fontId="4" fillId="0" borderId="0" xfId="0" applyFont="1" applyBorder="1"/>
    <xf numFmtId="0" fontId="3" fillId="0" borderId="1" xfId="0" quotePrefix="1" applyFont="1" applyBorder="1" applyAlignment="1">
      <alignment horizontal="center"/>
    </xf>
    <xf numFmtId="0" fontId="3" fillId="0" borderId="1" xfId="0" applyFont="1" applyBorder="1"/>
    <xf numFmtId="0" fontId="4" fillId="0" borderId="1" xfId="0" quotePrefix="1" applyFont="1" applyBorder="1"/>
    <xf numFmtId="0" fontId="3" fillId="0" borderId="4" xfId="0" quotePrefix="1" applyFont="1" applyBorder="1" applyAlignment="1">
      <alignment horizontal="center"/>
    </xf>
    <xf numFmtId="0" fontId="4" fillId="0" borderId="4" xfId="0" quotePrefix="1" applyFont="1" applyBorder="1"/>
    <xf numFmtId="0" fontId="4" fillId="0" borderId="0" xfId="0" quotePrefix="1" applyFont="1" applyBorder="1"/>
    <xf numFmtId="49" fontId="3" fillId="0" borderId="12" xfId="0" applyNumberFormat="1" applyFont="1" applyBorder="1" applyAlignment="1">
      <alignment horizontal="center"/>
    </xf>
    <xf numFmtId="0" fontId="4" fillId="0" borderId="12" xfId="0" applyFont="1" applyBorder="1"/>
    <xf numFmtId="0" fontId="3" fillId="0" borderId="0" xfId="0" applyFont="1" applyBorder="1" applyAlignment="1">
      <alignment horizontal="center"/>
    </xf>
    <xf numFmtId="0" fontId="4" fillId="0" borderId="13" xfId="0" quotePrefix="1" applyFont="1" applyBorder="1"/>
    <xf numFmtId="0" fontId="4" fillId="0" borderId="14" xfId="0" applyFont="1" applyBorder="1"/>
    <xf numFmtId="0" fontId="4" fillId="0" borderId="9" xfId="0" applyFont="1" applyBorder="1"/>
    <xf numFmtId="0" fontId="3" fillId="0" borderId="9" xfId="0" quotePrefix="1" applyFont="1" applyBorder="1" applyAlignment="1">
      <alignment horizontal="center"/>
    </xf>
    <xf numFmtId="0" fontId="3" fillId="0" borderId="13" xfId="0" quotePrefix="1" applyFont="1" applyBorder="1" applyAlignment="1">
      <alignment horizontal="center"/>
    </xf>
    <xf numFmtId="0" fontId="4" fillId="0" borderId="12" xfId="0" quotePrefix="1" applyFont="1" applyBorder="1"/>
    <xf numFmtId="0" fontId="3" fillId="0" borderId="12" xfId="0" applyFont="1" applyBorder="1" applyAlignment="1">
      <alignment horizontal="center"/>
    </xf>
    <xf numFmtId="0" fontId="3" fillId="0" borderId="0" xfId="0" quotePrefix="1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4" fillId="0" borderId="13" xfId="0" applyFont="1" applyBorder="1"/>
    <xf numFmtId="164" fontId="3" fillId="0" borderId="6" xfId="0" applyNumberFormat="1" applyFont="1" applyBorder="1"/>
    <xf numFmtId="49" fontId="3" fillId="0" borderId="5" xfId="0" applyNumberFormat="1" applyFont="1" applyBorder="1" applyAlignment="1">
      <alignment horizontal="left"/>
    </xf>
    <xf numFmtId="0" fontId="3" fillId="0" borderId="6" xfId="0" applyFont="1" applyFill="1" applyBorder="1"/>
    <xf numFmtId="49" fontId="3" fillId="0" borderId="7" xfId="0" applyNumberFormat="1" applyFont="1" applyBorder="1" applyAlignment="1">
      <alignment horizontal="right"/>
    </xf>
    <xf numFmtId="4" fontId="3" fillId="0" borderId="0" xfId="0" applyNumberFormat="1" applyFont="1"/>
    <xf numFmtId="4" fontId="0" fillId="0" borderId="0" xfId="0" applyNumberFormat="1"/>
    <xf numFmtId="4" fontId="3" fillId="0" borderId="1" xfId="0" applyNumberFormat="1" applyFont="1" applyFill="1" applyBorder="1" applyAlignment="1">
      <alignment horizontal="center" vertical="center"/>
    </xf>
    <xf numFmtId="4" fontId="3" fillId="0" borderId="9" xfId="0" applyNumberFormat="1" applyFont="1" applyFill="1" applyBorder="1" applyAlignment="1">
      <alignment horizontal="center" vertical="center"/>
    </xf>
    <xf numFmtId="4" fontId="5" fillId="0" borderId="0" xfId="0" applyNumberFormat="1" applyFont="1" applyFill="1"/>
    <xf numFmtId="4" fontId="3" fillId="0" borderId="1" xfId="0" applyNumberFormat="1" applyFont="1" applyBorder="1"/>
    <xf numFmtId="4" fontId="3" fillId="0" borderId="1" xfId="0" applyNumberFormat="1" applyFont="1" applyFill="1" applyBorder="1"/>
    <xf numFmtId="1" fontId="3" fillId="0" borderId="9" xfId="0" applyNumberFormat="1" applyFont="1" applyFill="1" applyBorder="1" applyAlignment="1">
      <alignment horizontal="center" vertical="center" wrapText="1"/>
    </xf>
    <xf numFmtId="1" fontId="3" fillId="0" borderId="1" xfId="0" applyNumberFormat="1" applyFont="1" applyFill="1" applyBorder="1" applyAlignment="1">
      <alignment horizontal="center" vertical="center" wrapText="1"/>
    </xf>
    <xf numFmtId="164" fontId="3" fillId="0" borderId="7" xfId="0" applyNumberFormat="1" applyFont="1" applyBorder="1"/>
    <xf numFmtId="0" fontId="3" fillId="0" borderId="15" xfId="0" applyFont="1" applyBorder="1"/>
    <xf numFmtId="4" fontId="3" fillId="0" borderId="3" xfId="0" applyNumberFormat="1" applyFont="1" applyBorder="1"/>
    <xf numFmtId="4" fontId="5" fillId="0" borderId="1" xfId="0" applyNumberFormat="1" applyFont="1" applyFill="1" applyBorder="1"/>
    <xf numFmtId="4" fontId="5" fillId="3" borderId="1" xfId="0" applyNumberFormat="1" applyFont="1" applyFill="1" applyBorder="1" applyProtection="1">
      <protection locked="0"/>
    </xf>
    <xf numFmtId="4" fontId="3" fillId="0" borderId="1" xfId="0" applyNumberFormat="1" applyFont="1" applyBorder="1" applyAlignment="1">
      <alignment horizontal="center"/>
    </xf>
    <xf numFmtId="4" fontId="3" fillId="0" borderId="4" xfId="0" quotePrefix="1" applyNumberFormat="1" applyFont="1" applyBorder="1"/>
    <xf numFmtId="4" fontId="4" fillId="0" borderId="0" xfId="0" quotePrefix="1" applyNumberFormat="1" applyFont="1" applyBorder="1"/>
    <xf numFmtId="4" fontId="3" fillId="0" borderId="3" xfId="0" quotePrefix="1" applyNumberFormat="1" applyFont="1" applyBorder="1"/>
    <xf numFmtId="4" fontId="3" fillId="0" borderId="1" xfId="0" quotePrefix="1" applyNumberFormat="1" applyFont="1" applyBorder="1"/>
    <xf numFmtId="4" fontId="3" fillId="0" borderId="12" xfId="0" applyNumberFormat="1" applyFont="1" applyBorder="1"/>
    <xf numFmtId="4" fontId="4" fillId="0" borderId="3" xfId="0" quotePrefix="1" applyNumberFormat="1" applyFont="1" applyBorder="1"/>
    <xf numFmtId="4" fontId="4" fillId="0" borderId="1" xfId="0" quotePrefix="1" applyNumberFormat="1" applyFont="1" applyBorder="1"/>
    <xf numFmtId="4" fontId="4" fillId="0" borderId="16" xfId="0" quotePrefix="1" applyNumberFormat="1" applyFont="1" applyBorder="1"/>
    <xf numFmtId="4" fontId="5" fillId="0" borderId="12" xfId="0" applyNumberFormat="1" applyFont="1" applyBorder="1" applyAlignment="1">
      <alignment horizontal="right"/>
    </xf>
    <xf numFmtId="4" fontId="4" fillId="0" borderId="0" xfId="0" applyNumberFormat="1" applyFont="1" applyBorder="1" applyAlignment="1">
      <alignment horizontal="right"/>
    </xf>
    <xf numFmtId="4" fontId="3" fillId="0" borderId="0" xfId="0" applyNumberFormat="1" applyFont="1" applyBorder="1" applyAlignment="1">
      <alignment horizontal="right"/>
    </xf>
    <xf numFmtId="4" fontId="5" fillId="0" borderId="12" xfId="0" applyNumberFormat="1" applyFont="1" applyBorder="1"/>
    <xf numFmtId="4" fontId="3" fillId="0" borderId="1" xfId="0" applyNumberFormat="1" applyFont="1" applyFill="1" applyBorder="1" applyProtection="1"/>
    <xf numFmtId="0" fontId="0" fillId="3" borderId="0" xfId="0" applyFill="1" applyProtection="1">
      <protection locked="0"/>
    </xf>
    <xf numFmtId="49" fontId="0" fillId="3" borderId="0" xfId="0" applyNumberFormat="1" applyFill="1" applyProtection="1">
      <protection locked="0"/>
    </xf>
    <xf numFmtId="4" fontId="0" fillId="3" borderId="0" xfId="0" applyNumberFormat="1" applyFill="1" applyProtection="1">
      <protection locked="0"/>
    </xf>
    <xf numFmtId="166" fontId="0" fillId="3" borderId="0" xfId="0" applyNumberFormat="1" applyFill="1" applyProtection="1">
      <protection locked="0"/>
    </xf>
    <xf numFmtId="167" fontId="3" fillId="0" borderId="0" xfId="0" applyNumberFormat="1" applyFont="1" applyAlignment="1">
      <alignment horizontal="left"/>
    </xf>
    <xf numFmtId="0" fontId="1" fillId="3" borderId="0" xfId="1" applyFill="1" applyAlignment="1" applyProtection="1">
      <protection locked="0"/>
    </xf>
    <xf numFmtId="0" fontId="3" fillId="0" borderId="1" xfId="0" applyFont="1" applyBorder="1" applyAlignment="1">
      <alignment horizontal="center" vertical="center"/>
    </xf>
    <xf numFmtId="0" fontId="3" fillId="4" borderId="1" xfId="0" applyFont="1" applyFill="1" applyBorder="1"/>
    <xf numFmtId="0" fontId="3" fillId="5" borderId="6" xfId="0" applyFont="1" applyFill="1" applyBorder="1"/>
    <xf numFmtId="0" fontId="3" fillId="5" borderId="5" xfId="0" applyFont="1" applyFill="1" applyBorder="1"/>
    <xf numFmtId="0" fontId="5" fillId="5" borderId="0" xfId="0" applyFont="1" applyFill="1" applyBorder="1"/>
    <xf numFmtId="0" fontId="3" fillId="5" borderId="0" xfId="0" applyFont="1" applyFill="1" applyBorder="1"/>
    <xf numFmtId="0" fontId="3" fillId="4" borderId="10" xfId="0" applyFont="1" applyFill="1" applyBorder="1"/>
    <xf numFmtId="4" fontId="4" fillId="4" borderId="1" xfId="0" applyNumberFormat="1" applyFont="1" applyFill="1" applyBorder="1"/>
    <xf numFmtId="4" fontId="4" fillId="4" borderId="4" xfId="0" quotePrefix="1" applyNumberFormat="1" applyFont="1" applyFill="1" applyBorder="1"/>
    <xf numFmtId="4" fontId="12" fillId="4" borderId="3" xfId="0" applyNumberFormat="1" applyFont="1" applyFill="1" applyBorder="1"/>
    <xf numFmtId="4" fontId="4" fillId="4" borderId="3" xfId="0" applyNumberFormat="1" applyFont="1" applyFill="1" applyBorder="1"/>
    <xf numFmtId="4" fontId="4" fillId="4" borderId="4" xfId="0" applyNumberFormat="1" applyFont="1" applyFill="1" applyBorder="1"/>
    <xf numFmtId="4" fontId="4" fillId="5" borderId="1" xfId="0" applyNumberFormat="1" applyFont="1" applyFill="1" applyBorder="1"/>
    <xf numFmtId="4" fontId="4" fillId="5" borderId="4" xfId="0" quotePrefix="1" applyNumberFormat="1" applyFont="1" applyFill="1" applyBorder="1"/>
    <xf numFmtId="4" fontId="12" fillId="5" borderId="3" xfId="0" applyNumberFormat="1" applyFont="1" applyFill="1" applyBorder="1"/>
    <xf numFmtId="4" fontId="4" fillId="5" borderId="3" xfId="0" applyNumberFormat="1" applyFont="1" applyFill="1" applyBorder="1"/>
    <xf numFmtId="4" fontId="4" fillId="5" borderId="4" xfId="0" applyNumberFormat="1" applyFont="1" applyFill="1" applyBorder="1"/>
    <xf numFmtId="4" fontId="3" fillId="5" borderId="1" xfId="0" applyNumberFormat="1" applyFont="1" applyFill="1" applyBorder="1"/>
    <xf numFmtId="4" fontId="3" fillId="5" borderId="6" xfId="0" applyNumberFormat="1" applyFont="1" applyFill="1" applyBorder="1"/>
    <xf numFmtId="4" fontId="3" fillId="5" borderId="5" xfId="0" applyNumberFormat="1" applyFont="1" applyFill="1" applyBorder="1"/>
    <xf numFmtId="4" fontId="5" fillId="5" borderId="0" xfId="0" applyNumberFormat="1" applyFont="1" applyFill="1"/>
    <xf numFmtId="4" fontId="3" fillId="5" borderId="0" xfId="0" applyNumberFormat="1" applyFont="1" applyFill="1" applyBorder="1"/>
    <xf numFmtId="4" fontId="3" fillId="4" borderId="9" xfId="0" applyNumberFormat="1" applyFont="1" applyFill="1" applyBorder="1"/>
    <xf numFmtId="4" fontId="3" fillId="5" borderId="9" xfId="0" applyNumberFormat="1" applyFont="1" applyFill="1" applyBorder="1"/>
    <xf numFmtId="14" fontId="3" fillId="0" borderId="0" xfId="0" applyNumberFormat="1" applyFont="1" applyBorder="1"/>
    <xf numFmtId="14" fontId="0" fillId="0" borderId="0" xfId="0" applyNumberFormat="1" applyProtection="1">
      <protection hidden="1"/>
    </xf>
    <xf numFmtId="0" fontId="0" fillId="5" borderId="0" xfId="0" applyFill="1" applyProtection="1">
      <protection hidden="1"/>
    </xf>
    <xf numFmtId="4" fontId="5" fillId="5" borderId="9" xfId="0" applyNumberFormat="1" applyFont="1" applyFill="1" applyBorder="1"/>
    <xf numFmtId="4" fontId="5" fillId="0" borderId="0" xfId="0" applyNumberFormat="1" applyFont="1"/>
    <xf numFmtId="0" fontId="14" fillId="0" borderId="0" xfId="0" applyFont="1"/>
    <xf numFmtId="0" fontId="5" fillId="0" borderId="0" xfId="0" applyFont="1"/>
    <xf numFmtId="167" fontId="3" fillId="0" borderId="0" xfId="0" quotePrefix="1" applyNumberFormat="1" applyFont="1"/>
    <xf numFmtId="0" fontId="8" fillId="0" borderId="0" xfId="0" applyFont="1" applyAlignment="1" applyProtection="1">
      <alignment horizontal="center"/>
      <protection hidden="1"/>
    </xf>
    <xf numFmtId="0" fontId="3" fillId="0" borderId="9" xfId="0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3" fillId="0" borderId="8" xfId="0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>
      <alignment horizontal="center" vertical="center"/>
    </xf>
    <xf numFmtId="4" fontId="4" fillId="0" borderId="14" xfId="0" applyNumberFormat="1" applyFont="1" applyBorder="1" applyAlignment="1">
      <alignment horizontal="right"/>
    </xf>
    <xf numFmtId="4" fontId="4" fillId="0" borderId="17" xfId="0" applyNumberFormat="1" applyFont="1" applyBorder="1" applyAlignment="1">
      <alignment horizontal="right"/>
    </xf>
    <xf numFmtId="4" fontId="12" fillId="0" borderId="13" xfId="0" quotePrefix="1" applyNumberFormat="1" applyFont="1" applyBorder="1" applyAlignment="1">
      <alignment horizontal="right"/>
    </xf>
    <xf numFmtId="4" fontId="12" fillId="0" borderId="18" xfId="0" quotePrefix="1" applyNumberFormat="1" applyFont="1" applyBorder="1" applyAlignment="1">
      <alignment horizontal="right"/>
    </xf>
    <xf numFmtId="4" fontId="3" fillId="0" borderId="14" xfId="0" applyNumberFormat="1" applyFont="1" applyBorder="1" applyAlignment="1">
      <alignment horizontal="right"/>
    </xf>
    <xf numFmtId="4" fontId="3" fillId="0" borderId="17" xfId="0" applyNumberFormat="1" applyFont="1" applyBorder="1" applyAlignment="1">
      <alignment horizontal="right"/>
    </xf>
    <xf numFmtId="4" fontId="3" fillId="0" borderId="13" xfId="0" quotePrefix="1" applyNumberFormat="1" applyFont="1" applyBorder="1" applyAlignment="1">
      <alignment horizontal="right"/>
    </xf>
    <xf numFmtId="4" fontId="3" fillId="0" borderId="18" xfId="0" quotePrefix="1" applyNumberFormat="1" applyFont="1" applyBorder="1" applyAlignment="1">
      <alignment horizontal="right"/>
    </xf>
    <xf numFmtId="4" fontId="5" fillId="0" borderId="14" xfId="0" applyNumberFormat="1" applyFont="1" applyBorder="1" applyAlignment="1">
      <alignment horizontal="right"/>
    </xf>
    <xf numFmtId="4" fontId="5" fillId="0" borderId="17" xfId="0" applyNumberFormat="1" applyFont="1" applyBorder="1" applyAlignment="1">
      <alignment horizontal="right"/>
    </xf>
    <xf numFmtId="4" fontId="12" fillId="0" borderId="9" xfId="0" quotePrefix="1" applyNumberFormat="1" applyFont="1" applyBorder="1" applyAlignment="1">
      <alignment horizontal="right"/>
    </xf>
    <xf numFmtId="4" fontId="12" fillId="0" borderId="8" xfId="0" quotePrefix="1" applyNumberFormat="1" applyFont="1" applyBorder="1" applyAlignment="1">
      <alignment horizontal="right"/>
    </xf>
    <xf numFmtId="4" fontId="12" fillId="0" borderId="14" xfId="0" applyNumberFormat="1" applyFont="1" applyBorder="1" applyAlignment="1">
      <alignment horizontal="right"/>
    </xf>
    <xf numFmtId="4" fontId="12" fillId="0" borderId="17" xfId="0" applyNumberFormat="1" applyFont="1" applyBorder="1" applyAlignment="1">
      <alignment horizontal="right"/>
    </xf>
    <xf numFmtId="4" fontId="3" fillId="0" borderId="9" xfId="0" applyNumberFormat="1" applyFont="1" applyBorder="1" applyAlignment="1">
      <alignment horizontal="right"/>
    </xf>
    <xf numFmtId="4" fontId="3" fillId="0" borderId="8" xfId="0" applyNumberFormat="1" applyFont="1" applyBorder="1" applyAlignment="1">
      <alignment horizontal="right"/>
    </xf>
    <xf numFmtId="4" fontId="4" fillId="0" borderId="13" xfId="0" applyNumberFormat="1" applyFont="1" applyBorder="1" applyAlignment="1">
      <alignment horizontal="right"/>
    </xf>
    <xf numFmtId="4" fontId="4" fillId="0" borderId="18" xfId="0" applyNumberFormat="1" applyFont="1" applyBorder="1" applyAlignment="1">
      <alignment horizontal="right"/>
    </xf>
    <xf numFmtId="4" fontId="3" fillId="0" borderId="9" xfId="0" quotePrefix="1" applyNumberFormat="1" applyFont="1" applyBorder="1" applyAlignment="1">
      <alignment horizontal="right"/>
    </xf>
    <xf numFmtId="4" fontId="3" fillId="0" borderId="8" xfId="0" quotePrefix="1" applyNumberFormat="1" applyFont="1" applyBorder="1" applyAlignment="1">
      <alignment horizontal="right"/>
    </xf>
    <xf numFmtId="4" fontId="3" fillId="5" borderId="13" xfId="0" quotePrefix="1" applyNumberFormat="1" applyFont="1" applyFill="1" applyBorder="1" applyAlignment="1">
      <alignment horizontal="right"/>
    </xf>
    <xf numFmtId="4" fontId="3" fillId="5" borderId="18" xfId="0" quotePrefix="1" applyNumberFormat="1" applyFont="1" applyFill="1" applyBorder="1" applyAlignment="1">
      <alignment horizontal="right"/>
    </xf>
    <xf numFmtId="4" fontId="12" fillId="0" borderId="14" xfId="0" quotePrefix="1" applyNumberFormat="1" applyFont="1" applyBorder="1" applyAlignment="1">
      <alignment horizontal="right"/>
    </xf>
    <xf numFmtId="4" fontId="12" fillId="0" borderId="17" xfId="0" quotePrefix="1" applyNumberFormat="1" applyFont="1" applyBorder="1" applyAlignment="1">
      <alignment horizontal="right"/>
    </xf>
    <xf numFmtId="4" fontId="3" fillId="0" borderId="9" xfId="0" applyNumberFormat="1" applyFont="1" applyBorder="1" applyAlignment="1">
      <alignment horizontal="center"/>
    </xf>
    <xf numFmtId="4" fontId="3" fillId="0" borderId="8" xfId="0" applyNumberFormat="1" applyFont="1" applyBorder="1" applyAlignment="1">
      <alignment horizontal="center"/>
    </xf>
    <xf numFmtId="4" fontId="4" fillId="0" borderId="13" xfId="0" quotePrefix="1" applyNumberFormat="1" applyFont="1" applyBorder="1" applyAlignment="1">
      <alignment horizontal="right"/>
    </xf>
    <xf numFmtId="4" fontId="4" fillId="0" borderId="18" xfId="0" quotePrefix="1" applyNumberFormat="1" applyFont="1" applyBorder="1" applyAlignment="1">
      <alignment horizontal="right"/>
    </xf>
    <xf numFmtId="4" fontId="4" fillId="0" borderId="9" xfId="0" applyNumberFormat="1" applyFont="1" applyBorder="1" applyAlignment="1">
      <alignment horizontal="right"/>
    </xf>
    <xf numFmtId="4" fontId="4" fillId="0" borderId="8" xfId="0" applyNumberFormat="1" applyFont="1" applyBorder="1" applyAlignment="1">
      <alignment horizontal="right"/>
    </xf>
    <xf numFmtId="4" fontId="12" fillId="0" borderId="9" xfId="0" applyNumberFormat="1" applyFont="1" applyBorder="1" applyAlignment="1">
      <alignment horizontal="right"/>
    </xf>
    <xf numFmtId="4" fontId="12" fillId="0" borderId="8" xfId="0" applyNumberFormat="1" applyFont="1" applyBorder="1" applyAlignment="1">
      <alignment horizontal="right"/>
    </xf>
    <xf numFmtId="4" fontId="12" fillId="0" borderId="19" xfId="0" quotePrefix="1" applyNumberFormat="1" applyFont="1" applyBorder="1" applyAlignment="1"/>
    <xf numFmtId="4" fontId="11" fillId="0" borderId="15" xfId="0" applyNumberFormat="1" applyFont="1" applyBorder="1" applyAlignment="1"/>
    <xf numFmtId="4" fontId="0" fillId="0" borderId="8" xfId="0" applyNumberFormat="1" applyBorder="1" applyAlignment="1">
      <alignment horizontal="center"/>
    </xf>
    <xf numFmtId="167" fontId="3" fillId="0" borderId="0" xfId="0" applyNumberFormat="1" applyFont="1" applyAlignment="1">
      <alignment horizontal="left"/>
    </xf>
    <xf numFmtId="0" fontId="3" fillId="0" borderId="0" xfId="0" applyFont="1" applyAlignment="1">
      <alignment horizontal="center"/>
    </xf>
  </cellXfs>
  <cellStyles count="2">
    <cellStyle name="Hyperlink" xfId="1" builtinId="8"/>
    <cellStyle name="Standa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152400</xdr:rowOff>
        </xdr:from>
        <xdr:to>
          <xdr:col>5</xdr:col>
          <xdr:colOff>0</xdr:colOff>
          <xdr:row>27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nl-B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Invoer gegevens kerkfabriek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35</xdr:row>
          <xdr:rowOff>19050</xdr:rowOff>
        </xdr:from>
        <xdr:to>
          <xdr:col>5</xdr:col>
          <xdr:colOff>9525</xdr:colOff>
          <xdr:row>37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nl-B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Invoer gegevens budget 2008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47</xdr:row>
          <xdr:rowOff>0</xdr:rowOff>
        </xdr:from>
        <xdr:to>
          <xdr:col>5</xdr:col>
          <xdr:colOff>0</xdr:colOff>
          <xdr:row>50</xdr:row>
          <xdr:rowOff>9525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nl-B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Invoer gegevens exploitatie</a:t>
              </a:r>
            </a:p>
            <a:p>
              <a:pPr algn="ctr" rtl="0">
                <a:defRPr sz="1000"/>
              </a:pPr>
              <a:r>
                <a:rPr lang="nl-B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meerjarenplan 2008-2013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581025</xdr:colOff>
          <xdr:row>54</xdr:row>
          <xdr:rowOff>9525</xdr:rowOff>
        </xdr:from>
        <xdr:to>
          <xdr:col>5</xdr:col>
          <xdr:colOff>0</xdr:colOff>
          <xdr:row>56</xdr:row>
          <xdr:rowOff>152400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nl-B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Invoer gegevens investeringen</a:t>
              </a:r>
            </a:p>
            <a:p>
              <a:pPr algn="ctr" rtl="0">
                <a:defRPr sz="1000"/>
              </a:pPr>
              <a:r>
                <a:rPr lang="nl-B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meerjarenplan 2008-2013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19050</xdr:colOff>
          <xdr:row>38</xdr:row>
          <xdr:rowOff>9525</xdr:rowOff>
        </xdr:from>
        <xdr:to>
          <xdr:col>8</xdr:col>
          <xdr:colOff>0</xdr:colOff>
          <xdr:row>40</xdr:row>
          <xdr:rowOff>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nl-B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Naar overzicht budget 2008 (automatisch ingevuld)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41</xdr:row>
          <xdr:rowOff>9525</xdr:rowOff>
        </xdr:from>
        <xdr:to>
          <xdr:col>7</xdr:col>
          <xdr:colOff>600075</xdr:colOff>
          <xdr:row>43</xdr:row>
          <xdr:rowOff>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nl-B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Naar voorblad budget 2008 (automatisch ingevuld)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600075</xdr:colOff>
          <xdr:row>58</xdr:row>
          <xdr:rowOff>19050</xdr:rowOff>
        </xdr:from>
        <xdr:to>
          <xdr:col>7</xdr:col>
          <xdr:colOff>600075</xdr:colOff>
          <xdr:row>60</xdr:row>
          <xdr:rowOff>9525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nl-B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Naar overzicht meerjarenplan 2008 - 2013 (automatisch ingevuld)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60</xdr:row>
          <xdr:rowOff>152400</xdr:rowOff>
        </xdr:from>
        <xdr:to>
          <xdr:col>8</xdr:col>
          <xdr:colOff>9525</xdr:colOff>
          <xdr:row>63</xdr:row>
          <xdr:rowOff>9525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nl-B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Naar voorblad meerjarenplan 2008 - 2013 (automatisch ingevuld)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66</xdr:row>
          <xdr:rowOff>9525</xdr:rowOff>
        </xdr:from>
        <xdr:to>
          <xdr:col>6</xdr:col>
          <xdr:colOff>0</xdr:colOff>
          <xdr:row>68</xdr:row>
          <xdr:rowOff>0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nl-B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Afdruk voorblad meerjarenplan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69</xdr:row>
          <xdr:rowOff>9525</xdr:rowOff>
        </xdr:from>
        <xdr:to>
          <xdr:col>6</xdr:col>
          <xdr:colOff>0</xdr:colOff>
          <xdr:row>71</xdr:row>
          <xdr:rowOff>0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nl-B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Afdruk overzicht meerjarenplan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72</xdr:row>
          <xdr:rowOff>9525</xdr:rowOff>
        </xdr:from>
        <xdr:to>
          <xdr:col>6</xdr:col>
          <xdr:colOff>0</xdr:colOff>
          <xdr:row>74</xdr:row>
          <xdr:rowOff>0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nl-B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Afdruk cijfers meerjarenplan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80</xdr:row>
          <xdr:rowOff>9525</xdr:rowOff>
        </xdr:from>
        <xdr:to>
          <xdr:col>6</xdr:col>
          <xdr:colOff>0</xdr:colOff>
          <xdr:row>82</xdr:row>
          <xdr:rowOff>0</xdr:rowOff>
        </xdr:to>
        <xdr:sp macro="" textlink="">
          <xdr:nvSpPr>
            <xdr:cNvPr id="1036" name="Button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nl-B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Afdruk voorblad budget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83</xdr:row>
          <xdr:rowOff>9525</xdr:rowOff>
        </xdr:from>
        <xdr:to>
          <xdr:col>6</xdr:col>
          <xdr:colOff>0</xdr:colOff>
          <xdr:row>85</xdr:row>
          <xdr:rowOff>0</xdr:rowOff>
        </xdr:to>
        <xdr:sp macro="" textlink="">
          <xdr:nvSpPr>
            <xdr:cNvPr id="1037" name="Button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nl-B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Afdruk overzicht budget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86</xdr:row>
          <xdr:rowOff>9525</xdr:rowOff>
        </xdr:from>
        <xdr:to>
          <xdr:col>6</xdr:col>
          <xdr:colOff>0</xdr:colOff>
          <xdr:row>88</xdr:row>
          <xdr:rowOff>0</xdr:rowOff>
        </xdr:to>
        <xdr:sp macro="" textlink="">
          <xdr:nvSpPr>
            <xdr:cNvPr id="1038" name="Button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nl-B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Afdruk cijfers budget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0</xdr:row>
          <xdr:rowOff>152400</xdr:rowOff>
        </xdr:from>
        <xdr:to>
          <xdr:col>7</xdr:col>
          <xdr:colOff>19050</xdr:colOff>
          <xdr:row>4</xdr:row>
          <xdr:rowOff>9525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nl-B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Terug naar startpagina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161925</xdr:colOff>
          <xdr:row>1</xdr:row>
          <xdr:rowOff>152400</xdr:rowOff>
        </xdr:from>
        <xdr:to>
          <xdr:col>10</xdr:col>
          <xdr:colOff>95250</xdr:colOff>
          <xdr:row>3</xdr:row>
          <xdr:rowOff>66675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2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nl-B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Terug naar startpagina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0</xdr:row>
          <xdr:rowOff>0</xdr:rowOff>
        </xdr:from>
        <xdr:to>
          <xdr:col>7</xdr:col>
          <xdr:colOff>200025</xdr:colOff>
          <xdr:row>3</xdr:row>
          <xdr:rowOff>9525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3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nl-B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Terug naar startpagina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0</xdr:row>
          <xdr:rowOff>19050</xdr:rowOff>
        </xdr:from>
        <xdr:to>
          <xdr:col>9</xdr:col>
          <xdr:colOff>190500</xdr:colOff>
          <xdr:row>3</xdr:row>
          <xdr:rowOff>28575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4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nl-B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Terug naar startpagina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0</xdr:row>
          <xdr:rowOff>19050</xdr:rowOff>
        </xdr:from>
        <xdr:to>
          <xdr:col>8</xdr:col>
          <xdr:colOff>190500</xdr:colOff>
          <xdr:row>3</xdr:row>
          <xdr:rowOff>28575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5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nl-B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Terug naar startpagina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161925</xdr:colOff>
          <xdr:row>2</xdr:row>
          <xdr:rowOff>152400</xdr:rowOff>
        </xdr:from>
        <xdr:to>
          <xdr:col>10</xdr:col>
          <xdr:colOff>95250</xdr:colOff>
          <xdr:row>5</xdr:row>
          <xdr:rowOff>57150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id="{00000000-0008-0000-0600-00000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nl-B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Terug naar startpagina</a:t>
              </a:r>
            </a:p>
          </xdr:txBody>
        </xdr:sp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2</xdr:row>
          <xdr:rowOff>9525</xdr:rowOff>
        </xdr:from>
        <xdr:to>
          <xdr:col>6</xdr:col>
          <xdr:colOff>666750</xdr:colOff>
          <xdr:row>5</xdr:row>
          <xdr:rowOff>38100</xdr:rowOff>
        </xdr:to>
        <xdr:sp macro="" textlink="">
          <xdr:nvSpPr>
            <xdr:cNvPr id="9217" name="Button 1" hidden="1">
              <a:extLst>
                <a:ext uri="{63B3BB69-23CF-44E3-9099-C40C66FF867C}">
                  <a14:compatExt spid="_x0000_s9217"/>
                </a:ext>
                <a:ext uri="{FF2B5EF4-FFF2-40B4-BE49-F238E27FC236}">
                  <a16:creationId xmlns:a16="http://schemas.microsoft.com/office/drawing/2014/main" id="{00000000-0008-0000-0700-00000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nl-B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Terug naar startpagina</a:t>
              </a:r>
            </a:p>
          </xdr:txBody>
        </xdr:sp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0</xdr:row>
          <xdr:rowOff>161925</xdr:rowOff>
        </xdr:from>
        <xdr:to>
          <xdr:col>6</xdr:col>
          <xdr:colOff>685800</xdr:colOff>
          <xdr:row>4</xdr:row>
          <xdr:rowOff>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8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nl-B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Terug naar startpagina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-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5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6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17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18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trlProp" Target="../ctrlProps/ctrlProp19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trlProp" Target="../ctrlProps/ctrlProp20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4" Type="http://schemas.openxmlformats.org/officeDocument/2006/relationships/ctrlProp" Target="../ctrlProps/ctrlProp21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4" Type="http://schemas.openxmlformats.org/officeDocument/2006/relationships/ctrlProp" Target="../ctrlProps/ctrlProp2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Blad1"/>
  <dimension ref="A1:D90"/>
  <sheetViews>
    <sheetView workbookViewId="0"/>
  </sheetViews>
  <sheetFormatPr defaultRowHeight="12.75" x14ac:dyDescent="0.2"/>
  <sheetData>
    <row r="1" spans="1:3" x14ac:dyDescent="0.2">
      <c r="A1" t="s">
        <v>336</v>
      </c>
      <c r="B1" t="s">
        <v>348</v>
      </c>
    </row>
    <row r="2" spans="1:3" x14ac:dyDescent="0.2">
      <c r="B2" t="s">
        <v>349</v>
      </c>
    </row>
    <row r="3" spans="1:3" x14ac:dyDescent="0.2">
      <c r="B3" t="s">
        <v>353</v>
      </c>
    </row>
    <row r="4" spans="1:3" x14ac:dyDescent="0.2">
      <c r="B4" t="s">
        <v>350</v>
      </c>
    </row>
    <row r="5" spans="1:3" x14ac:dyDescent="0.2">
      <c r="B5" t="s">
        <v>351</v>
      </c>
    </row>
    <row r="6" spans="1:3" x14ac:dyDescent="0.2">
      <c r="B6" t="s">
        <v>352</v>
      </c>
    </row>
    <row r="7" spans="1:3" x14ac:dyDescent="0.2">
      <c r="B7" t="s">
        <v>368</v>
      </c>
    </row>
    <row r="8" spans="1:3" x14ac:dyDescent="0.2">
      <c r="B8" t="s">
        <v>340</v>
      </c>
      <c r="C8" t="s">
        <v>371</v>
      </c>
    </row>
    <row r="9" spans="1:3" x14ac:dyDescent="0.2">
      <c r="C9" t="s">
        <v>369</v>
      </c>
    </row>
    <row r="10" spans="1:3" x14ac:dyDescent="0.2">
      <c r="C10" t="s">
        <v>370</v>
      </c>
    </row>
    <row r="12" spans="1:3" x14ac:dyDescent="0.2">
      <c r="A12" t="s">
        <v>330</v>
      </c>
      <c r="B12" t="s">
        <v>338</v>
      </c>
    </row>
    <row r="13" spans="1:3" x14ac:dyDescent="0.2">
      <c r="B13" t="s">
        <v>339</v>
      </c>
    </row>
    <row r="14" spans="1:3" x14ac:dyDescent="0.2">
      <c r="B14" t="s">
        <v>340</v>
      </c>
      <c r="C14" t="s">
        <v>341</v>
      </c>
    </row>
    <row r="15" spans="1:3" x14ac:dyDescent="0.2">
      <c r="C15" t="s">
        <v>342</v>
      </c>
    </row>
    <row r="16" spans="1:3" x14ac:dyDescent="0.2">
      <c r="C16" t="s">
        <v>344</v>
      </c>
    </row>
    <row r="17" spans="1:3" x14ac:dyDescent="0.2">
      <c r="C17" t="s">
        <v>343</v>
      </c>
    </row>
    <row r="18" spans="1:3" x14ac:dyDescent="0.2">
      <c r="C18" t="s">
        <v>345</v>
      </c>
    </row>
    <row r="19" spans="1:3" x14ac:dyDescent="0.2">
      <c r="C19" t="s">
        <v>346</v>
      </c>
    </row>
    <row r="20" spans="1:3" x14ac:dyDescent="0.2">
      <c r="C20" t="s">
        <v>347</v>
      </c>
    </row>
    <row r="22" spans="1:3" x14ac:dyDescent="0.2">
      <c r="A22" t="s">
        <v>332</v>
      </c>
      <c r="B22" t="s">
        <v>331</v>
      </c>
    </row>
    <row r="23" spans="1:3" x14ac:dyDescent="0.2">
      <c r="B23" t="s">
        <v>372</v>
      </c>
    </row>
    <row r="24" spans="1:3" x14ac:dyDescent="0.2">
      <c r="B24" t="s">
        <v>373</v>
      </c>
    </row>
    <row r="29" spans="1:3" x14ac:dyDescent="0.2">
      <c r="A29" t="s">
        <v>337</v>
      </c>
      <c r="B29" t="s">
        <v>333</v>
      </c>
    </row>
    <row r="30" spans="1:3" x14ac:dyDescent="0.2">
      <c r="B30" t="s">
        <v>334</v>
      </c>
    </row>
    <row r="31" spans="1:3" x14ac:dyDescent="0.2">
      <c r="B31" t="s">
        <v>335</v>
      </c>
    </row>
    <row r="32" spans="1:3" x14ac:dyDescent="0.2">
      <c r="B32" t="s">
        <v>354</v>
      </c>
    </row>
    <row r="33" spans="1:2" x14ac:dyDescent="0.2">
      <c r="B33" t="s">
        <v>355</v>
      </c>
    </row>
    <row r="34" spans="1:2" x14ac:dyDescent="0.2">
      <c r="B34" t="s">
        <v>356</v>
      </c>
    </row>
    <row r="45" spans="1:2" x14ac:dyDescent="0.2">
      <c r="A45" t="s">
        <v>357</v>
      </c>
      <c r="B45" t="s">
        <v>359</v>
      </c>
    </row>
    <row r="46" spans="1:2" x14ac:dyDescent="0.2">
      <c r="B46" t="s">
        <v>358</v>
      </c>
    </row>
    <row r="52" spans="1:2" x14ac:dyDescent="0.2">
      <c r="A52" t="s">
        <v>360</v>
      </c>
      <c r="B52" t="s">
        <v>375</v>
      </c>
    </row>
    <row r="53" spans="1:2" x14ac:dyDescent="0.2">
      <c r="B53" t="s">
        <v>358</v>
      </c>
    </row>
    <row r="65" spans="1:4" x14ac:dyDescent="0.2">
      <c r="A65" t="s">
        <v>361</v>
      </c>
      <c r="B65" t="s">
        <v>362</v>
      </c>
    </row>
    <row r="76" spans="1:4" x14ac:dyDescent="0.2">
      <c r="B76" t="s">
        <v>363</v>
      </c>
      <c r="D76" t="s">
        <v>364</v>
      </c>
    </row>
    <row r="77" spans="1:4" x14ac:dyDescent="0.2">
      <c r="D77" t="s">
        <v>365</v>
      </c>
    </row>
    <row r="79" spans="1:4" x14ac:dyDescent="0.2">
      <c r="A79" t="s">
        <v>366</v>
      </c>
      <c r="B79" t="s">
        <v>367</v>
      </c>
    </row>
    <row r="90" spans="2:4" x14ac:dyDescent="0.2">
      <c r="B90" t="s">
        <v>363</v>
      </c>
      <c r="D90" t="s">
        <v>374</v>
      </c>
    </row>
  </sheetData>
  <sheetProtection sheet="1" objects="1" scenarios="1"/>
  <phoneticPr fontId="0" type="noConversion"/>
  <pageMargins left="0.59055118110236227" right="0.59055118110236227" top="0.98425196850393704" bottom="0.98425196850393704" header="0.51181102362204722" footer="0.51181102362204722"/>
  <pageSetup paperSize="9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1">
                <anchor moveWithCells="1" sizeWithCells="1">
                  <from>
                    <xdr:col>1</xdr:col>
                    <xdr:colOff>0</xdr:colOff>
                    <xdr:row>24</xdr:row>
                    <xdr:rowOff>152400</xdr:rowOff>
                  </from>
                  <to>
                    <xdr:col>5</xdr:col>
                    <xdr:colOff>0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Naarbudget2008">
                <anchor moveWithCells="1" sizeWithCells="1">
                  <from>
                    <xdr:col>1</xdr:col>
                    <xdr:colOff>9525</xdr:colOff>
                    <xdr:row>35</xdr:row>
                    <xdr:rowOff>19050</xdr:rowOff>
                  </from>
                  <to>
                    <xdr:col>5</xdr:col>
                    <xdr:colOff>9525</xdr:colOff>
                    <xdr:row>37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NaarexploitatieMJP">
                <anchor moveWithCells="1" sizeWithCells="1">
                  <from>
                    <xdr:col>1</xdr:col>
                    <xdr:colOff>0</xdr:colOff>
                    <xdr:row>47</xdr:row>
                    <xdr:rowOff>0</xdr:rowOff>
                  </from>
                  <to>
                    <xdr:col>5</xdr:col>
                    <xdr:colOff>0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print="0" autoFill="0" autoPict="0" macro="[0]!NaarinvesteringenMJP">
                <anchor moveWithCells="1" sizeWithCells="1">
                  <from>
                    <xdr:col>0</xdr:col>
                    <xdr:colOff>581025</xdr:colOff>
                    <xdr:row>54</xdr:row>
                    <xdr:rowOff>9525</xdr:rowOff>
                  </from>
                  <to>
                    <xdr:col>5</xdr:col>
                    <xdr:colOff>0</xdr:colOff>
                    <xdr:row>56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Button 5">
              <controlPr defaultSize="0" print="0" autoFill="0" autoPict="0" macro="[0]!Naaroverzichtbudget">
                <anchor moveWithCells="1" sizeWithCells="1">
                  <from>
                    <xdr:col>2</xdr:col>
                    <xdr:colOff>19050</xdr:colOff>
                    <xdr:row>38</xdr:row>
                    <xdr:rowOff>9525</xdr:rowOff>
                  </from>
                  <to>
                    <xdr:col>8</xdr:col>
                    <xdr:colOff>0</xdr:colOff>
                    <xdr:row>40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Button 6">
              <controlPr defaultSize="0" print="0" autoFill="0" autoPict="0" macro="[0]!Naarvoorbladbudget">
                <anchor moveWithCells="1" sizeWithCells="1">
                  <from>
                    <xdr:col>2</xdr:col>
                    <xdr:colOff>0</xdr:colOff>
                    <xdr:row>41</xdr:row>
                    <xdr:rowOff>9525</xdr:rowOff>
                  </from>
                  <to>
                    <xdr:col>7</xdr:col>
                    <xdr:colOff>600075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Button 7">
              <controlPr defaultSize="0" print="0" autoFill="0" autoPict="0" macro="[0]!NaaroverzichtMJP">
                <anchor moveWithCells="1" sizeWithCells="1">
                  <from>
                    <xdr:col>1</xdr:col>
                    <xdr:colOff>600075</xdr:colOff>
                    <xdr:row>58</xdr:row>
                    <xdr:rowOff>19050</xdr:rowOff>
                  </from>
                  <to>
                    <xdr:col>7</xdr:col>
                    <xdr:colOff>600075</xdr:colOff>
                    <xdr:row>60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Button 8">
              <controlPr defaultSize="0" print="0" autoFill="0" autoPict="0" macro="[0]!NaarvoorbladMJP">
                <anchor moveWithCells="1" sizeWithCells="1">
                  <from>
                    <xdr:col>2</xdr:col>
                    <xdr:colOff>9525</xdr:colOff>
                    <xdr:row>60</xdr:row>
                    <xdr:rowOff>152400</xdr:rowOff>
                  </from>
                  <to>
                    <xdr:col>8</xdr:col>
                    <xdr:colOff>9525</xdr:colOff>
                    <xdr:row>63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Button 9">
              <controlPr defaultSize="0" print="0" autoFill="0" autoPict="0" macro="[0]!afdrukvoorbladMJP">
                <anchor moveWithCells="1" sizeWithCells="1">
                  <from>
                    <xdr:col>1</xdr:col>
                    <xdr:colOff>9525</xdr:colOff>
                    <xdr:row>66</xdr:row>
                    <xdr:rowOff>9525</xdr:rowOff>
                  </from>
                  <to>
                    <xdr:col>6</xdr:col>
                    <xdr:colOff>0</xdr:colOff>
                    <xdr:row>68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Button 10">
              <controlPr defaultSize="0" print="0" autoFill="0" autoPict="0" macro="[0]!afdrukoverzichtMJP">
                <anchor moveWithCells="1" sizeWithCells="1">
                  <from>
                    <xdr:col>1</xdr:col>
                    <xdr:colOff>9525</xdr:colOff>
                    <xdr:row>69</xdr:row>
                    <xdr:rowOff>9525</xdr:rowOff>
                  </from>
                  <to>
                    <xdr:col>6</xdr:col>
                    <xdr:colOff>0</xdr:colOff>
                    <xdr:row>71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Button 11">
              <controlPr defaultSize="0" print="0" autoFill="0" autoPict="0" macro="[0]!afdrukcijfersMJP">
                <anchor moveWithCells="1" sizeWithCells="1">
                  <from>
                    <xdr:col>1</xdr:col>
                    <xdr:colOff>9525</xdr:colOff>
                    <xdr:row>72</xdr:row>
                    <xdr:rowOff>9525</xdr:rowOff>
                  </from>
                  <to>
                    <xdr:col>6</xdr:col>
                    <xdr:colOff>0</xdr:colOff>
                    <xdr:row>74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Button 12">
              <controlPr defaultSize="0" print="0" autoFill="0" autoPict="0" macro="[0]!afdrukvoorbladbudget">
                <anchor moveWithCells="1" sizeWithCells="1">
                  <from>
                    <xdr:col>1</xdr:col>
                    <xdr:colOff>9525</xdr:colOff>
                    <xdr:row>80</xdr:row>
                    <xdr:rowOff>9525</xdr:rowOff>
                  </from>
                  <to>
                    <xdr:col>6</xdr:col>
                    <xdr:colOff>0</xdr:colOff>
                    <xdr:row>82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Button 13">
              <controlPr defaultSize="0" print="0" autoFill="0" autoPict="0" macro="[0]!afdrukoverzichtbudget">
                <anchor moveWithCells="1" sizeWithCells="1">
                  <from>
                    <xdr:col>1</xdr:col>
                    <xdr:colOff>9525</xdr:colOff>
                    <xdr:row>83</xdr:row>
                    <xdr:rowOff>9525</xdr:rowOff>
                  </from>
                  <to>
                    <xdr:col>6</xdr:col>
                    <xdr:colOff>0</xdr:colOff>
                    <xdr:row>85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Button 14">
              <controlPr defaultSize="0" print="0" autoFill="0" autoPict="0" macro="[0]!afdrukcijfersbudget">
                <anchor moveWithCells="1" sizeWithCells="1">
                  <from>
                    <xdr:col>1</xdr:col>
                    <xdr:colOff>9525</xdr:colOff>
                    <xdr:row>86</xdr:row>
                    <xdr:rowOff>9525</xdr:rowOff>
                  </from>
                  <to>
                    <xdr:col>6</xdr:col>
                    <xdr:colOff>0</xdr:colOff>
                    <xdr:row>88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Blad2"/>
  <dimension ref="A1:E32"/>
  <sheetViews>
    <sheetView workbookViewId="0">
      <selection activeCell="H20" sqref="H20"/>
    </sheetView>
  </sheetViews>
  <sheetFormatPr defaultRowHeight="12.75" x14ac:dyDescent="0.2"/>
  <cols>
    <col min="1" max="1" width="68.85546875" bestFit="1" customWidth="1"/>
    <col min="2" max="2" width="10.140625" bestFit="1" customWidth="1"/>
  </cols>
  <sheetData>
    <row r="1" spans="1:5" x14ac:dyDescent="0.2">
      <c r="A1" t="s">
        <v>177</v>
      </c>
      <c r="B1" s="122" t="s">
        <v>383</v>
      </c>
    </row>
    <row r="2" spans="1:5" x14ac:dyDescent="0.2">
      <c r="A2" t="s">
        <v>178</v>
      </c>
      <c r="B2" s="123"/>
    </row>
    <row r="3" spans="1:5" x14ac:dyDescent="0.2">
      <c r="A3" t="s">
        <v>180</v>
      </c>
      <c r="B3" s="122" t="s">
        <v>384</v>
      </c>
    </row>
    <row r="4" spans="1:5" x14ac:dyDescent="0.2">
      <c r="A4" t="s">
        <v>181</v>
      </c>
      <c r="B4" s="122" t="s">
        <v>385</v>
      </c>
    </row>
    <row r="5" spans="1:5" x14ac:dyDescent="0.2">
      <c r="A5" t="s">
        <v>182</v>
      </c>
      <c r="B5" s="122"/>
    </row>
    <row r="6" spans="1:5" x14ac:dyDescent="0.2">
      <c r="A6" t="s">
        <v>183</v>
      </c>
      <c r="B6" s="122"/>
    </row>
    <row r="7" spans="1:5" x14ac:dyDescent="0.2">
      <c r="A7" t="s">
        <v>179</v>
      </c>
      <c r="B7" s="122" t="s">
        <v>386</v>
      </c>
    </row>
    <row r="8" spans="1:5" x14ac:dyDescent="0.2">
      <c r="A8" t="s">
        <v>201</v>
      </c>
      <c r="B8" s="122" t="s">
        <v>387</v>
      </c>
    </row>
    <row r="9" spans="1:5" x14ac:dyDescent="0.2">
      <c r="A9" t="s">
        <v>184</v>
      </c>
      <c r="B9" s="122"/>
    </row>
    <row r="10" spans="1:5" x14ac:dyDescent="0.2">
      <c r="A10" t="s">
        <v>186</v>
      </c>
      <c r="B10" s="122"/>
    </row>
    <row r="11" spans="1:5" x14ac:dyDescent="0.2">
      <c r="A11" t="s">
        <v>187</v>
      </c>
      <c r="B11" s="122">
        <v>1670</v>
      </c>
    </row>
    <row r="12" spans="1:5" x14ac:dyDescent="0.2">
      <c r="A12" t="s">
        <v>185</v>
      </c>
      <c r="B12" s="122"/>
    </row>
    <row r="13" spans="1:5" x14ac:dyDescent="0.2">
      <c r="A13" t="s">
        <v>188</v>
      </c>
      <c r="B13" s="127"/>
    </row>
    <row r="15" spans="1:5" x14ac:dyDescent="0.2">
      <c r="A15" t="s">
        <v>189</v>
      </c>
      <c r="B15" s="122">
        <v>2024</v>
      </c>
      <c r="D15" t="s">
        <v>190</v>
      </c>
      <c r="E15">
        <v>2023</v>
      </c>
    </row>
    <row r="16" spans="1:5" x14ac:dyDescent="0.2">
      <c r="D16" t="s">
        <v>191</v>
      </c>
      <c r="E16">
        <v>2022</v>
      </c>
    </row>
    <row r="17" spans="1:5" x14ac:dyDescent="0.2">
      <c r="D17" t="s">
        <v>192</v>
      </c>
      <c r="E17">
        <v>2021</v>
      </c>
    </row>
    <row r="18" spans="1:5" x14ac:dyDescent="0.2">
      <c r="D18" t="s">
        <v>193</v>
      </c>
      <c r="E18">
        <v>2024</v>
      </c>
    </row>
    <row r="19" spans="1:5" x14ac:dyDescent="0.2">
      <c r="D19" t="s">
        <v>194</v>
      </c>
      <c r="E19">
        <v>2025</v>
      </c>
    </row>
    <row r="20" spans="1:5" x14ac:dyDescent="0.2">
      <c r="D20" t="s">
        <v>195</v>
      </c>
      <c r="E20">
        <v>2026</v>
      </c>
    </row>
    <row r="21" spans="1:5" x14ac:dyDescent="0.2">
      <c r="D21" t="s">
        <v>196</v>
      </c>
      <c r="E21">
        <v>2027</v>
      </c>
    </row>
    <row r="22" spans="1:5" x14ac:dyDescent="0.2">
      <c r="D22" t="s">
        <v>197</v>
      </c>
      <c r="E22">
        <v>2028</v>
      </c>
    </row>
    <row r="23" spans="1:5" x14ac:dyDescent="0.2">
      <c r="A23" t="str">
        <f>"Exploitatieresultaat "&amp;E17</f>
        <v>Exploitatieresultaat 2021</v>
      </c>
      <c r="B23" s="124">
        <v>8905.08</v>
      </c>
    </row>
    <row r="24" spans="1:5" x14ac:dyDescent="0.2">
      <c r="A24" t="str">
        <f>"Exploitatieresultaat 2023 na correctie artikel 20 begroting "&amp;E16</f>
        <v>Exploitatieresultaat 2023 na correctie artikel 20 begroting 2022</v>
      </c>
      <c r="B24" s="124">
        <v>3538.72</v>
      </c>
    </row>
    <row r="25" spans="1:5" x14ac:dyDescent="0.2">
      <c r="A25" t="str">
        <f xml:space="preserve"> "Overschot/tekort investeringen "&amp;E17</f>
        <v>Overschot/tekort investeringen 2021</v>
      </c>
      <c r="B25" s="124"/>
    </row>
    <row r="26" spans="1:5" x14ac:dyDescent="0.2">
      <c r="A26" t="str">
        <f>"Overschot/tekort begrotingswijziging "&amp;E16</f>
        <v>Overschot/tekort begrotingswijziging 2022</v>
      </c>
      <c r="B26" s="124"/>
    </row>
    <row r="27" spans="1:5" x14ac:dyDescent="0.2">
      <c r="A27" s="31" t="s">
        <v>203</v>
      </c>
      <c r="B27" s="125">
        <v>45265</v>
      </c>
    </row>
    <row r="28" spans="1:5" x14ac:dyDescent="0.2">
      <c r="A28" s="31" t="s">
        <v>206</v>
      </c>
      <c r="B28" s="125">
        <v>45265</v>
      </c>
    </row>
    <row r="29" spans="1:5" x14ac:dyDescent="0.2">
      <c r="A29" s="31" t="s">
        <v>207</v>
      </c>
      <c r="B29" s="125"/>
    </row>
    <row r="30" spans="1:5" x14ac:dyDescent="0.2">
      <c r="A30" s="31" t="s">
        <v>209</v>
      </c>
      <c r="B30" s="125"/>
    </row>
    <row r="31" spans="1:5" x14ac:dyDescent="0.2">
      <c r="A31" s="31" t="s">
        <v>205</v>
      </c>
      <c r="B31" s="125"/>
    </row>
    <row r="32" spans="1:5" x14ac:dyDescent="0.2">
      <c r="A32" s="31" t="s">
        <v>204</v>
      </c>
      <c r="B32" s="125"/>
    </row>
  </sheetData>
  <phoneticPr fontId="0" type="noConversion"/>
  <pageMargins left="0.75" right="0.75" top="1" bottom="1" header="0.5" footer="0.5"/>
  <pageSetup paperSize="9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Naarstartpagina">
                <anchor moveWithCells="1" sizeWithCells="1">
                  <from>
                    <xdr:col>4</xdr:col>
                    <xdr:colOff>0</xdr:colOff>
                    <xdr:row>0</xdr:row>
                    <xdr:rowOff>152400</xdr:rowOff>
                  </from>
                  <to>
                    <xdr:col>7</xdr:col>
                    <xdr:colOff>19050</xdr:colOff>
                    <xdr:row>4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Blad3"/>
  <dimension ref="A1:M53"/>
  <sheetViews>
    <sheetView workbookViewId="0">
      <selection activeCell="H1" sqref="H1"/>
    </sheetView>
  </sheetViews>
  <sheetFormatPr defaultRowHeight="12.75" x14ac:dyDescent="0.2"/>
  <cols>
    <col min="1" max="1" width="21.85546875" style="31" customWidth="1"/>
    <col min="2" max="2" width="2.140625" style="31" customWidth="1"/>
    <col min="3" max="5" width="9.140625" style="31"/>
    <col min="6" max="6" width="21.7109375" style="31" bestFit="1" customWidth="1"/>
    <col min="7" max="7" width="2.140625" style="31" customWidth="1"/>
    <col min="8" max="8" width="10.42578125" bestFit="1" customWidth="1"/>
  </cols>
  <sheetData>
    <row r="1" spans="1:13" ht="23.25" x14ac:dyDescent="0.35">
      <c r="A1" s="160" t="str">
        <f xml:space="preserve"> "MEERJARENPLAN "&amp;Gegevens!E15&amp;" - "&amp;Gegevens!E22</f>
        <v>MEERJARENPLAN 2023 - 2028</v>
      </c>
      <c r="B1" s="160"/>
      <c r="C1" s="160"/>
      <c r="D1" s="160"/>
      <c r="E1" s="160"/>
      <c r="F1" s="160"/>
      <c r="M1" s="67" t="str">
        <f>"DN "&amp;Gegevens!B2</f>
        <v xml:space="preserve">DN </v>
      </c>
    </row>
    <row r="2" spans="1:13" ht="23.25" x14ac:dyDescent="0.35">
      <c r="A2" s="160" t="s">
        <v>211</v>
      </c>
      <c r="B2" s="160"/>
      <c r="C2" s="160"/>
      <c r="D2" s="160"/>
      <c r="E2" s="160"/>
      <c r="F2" s="160"/>
    </row>
    <row r="3" spans="1:13" ht="23.25" x14ac:dyDescent="0.35">
      <c r="A3" s="160" t="str">
        <f>Gegevens!B1</f>
        <v>H Bernardus</v>
      </c>
      <c r="B3" s="160"/>
      <c r="C3" s="160"/>
      <c r="D3" s="160"/>
      <c r="E3" s="160"/>
      <c r="F3" s="160"/>
    </row>
    <row r="7" spans="1:13" ht="15.75" x14ac:dyDescent="0.25">
      <c r="A7" s="30" t="s">
        <v>179</v>
      </c>
      <c r="B7" s="30" t="s">
        <v>199</v>
      </c>
      <c r="C7" s="34" t="str">
        <f>"Bisdom "&amp;Gegevens!B7</f>
        <v>Bisdom Brus-Mech</v>
      </c>
      <c r="G7" s="30"/>
    </row>
    <row r="8" spans="1:13" ht="15.75" x14ac:dyDescent="0.25">
      <c r="A8" s="30" t="s">
        <v>202</v>
      </c>
      <c r="B8" s="30" t="s">
        <v>199</v>
      </c>
      <c r="C8" s="34" t="str">
        <f>"DN "&amp;Gegevens!B2</f>
        <v xml:space="preserve">DN </v>
      </c>
      <c r="G8" s="30"/>
    </row>
    <row r="9" spans="1:13" ht="15.75" x14ac:dyDescent="0.25">
      <c r="A9" s="30" t="s">
        <v>198</v>
      </c>
      <c r="B9" s="30" t="s">
        <v>199</v>
      </c>
      <c r="C9" s="34" t="str">
        <f>Gegevens!B1</f>
        <v>H Bernardus</v>
      </c>
    </row>
    <row r="10" spans="1:13" ht="15.75" x14ac:dyDescent="0.25">
      <c r="A10" s="30" t="s">
        <v>180</v>
      </c>
      <c r="B10" s="30" t="s">
        <v>199</v>
      </c>
      <c r="C10" s="34" t="str">
        <f>Gegevens!B3</f>
        <v>Heikruis</v>
      </c>
      <c r="G10" s="30"/>
    </row>
    <row r="11" spans="1:13" ht="15.75" x14ac:dyDescent="0.25">
      <c r="A11" s="30" t="s">
        <v>181</v>
      </c>
      <c r="B11" s="30" t="s">
        <v>199</v>
      </c>
      <c r="C11" s="34" t="str">
        <f>Gegevens!B4</f>
        <v>Pepingen</v>
      </c>
      <c r="G11" s="30"/>
    </row>
    <row r="12" spans="1:13" ht="15.75" x14ac:dyDescent="0.25">
      <c r="A12" s="30" t="s">
        <v>201</v>
      </c>
      <c r="B12" s="30" t="s">
        <v>199</v>
      </c>
      <c r="C12" s="34" t="str">
        <f>Gegevens!B8</f>
        <v>Vl Brabant</v>
      </c>
      <c r="G12" s="30"/>
    </row>
    <row r="13" spans="1:13" ht="15" x14ac:dyDescent="0.2">
      <c r="A13" s="30"/>
      <c r="B13" s="30"/>
      <c r="C13" s="32"/>
      <c r="G13" s="30"/>
    </row>
    <row r="14" spans="1:13" ht="15.75" x14ac:dyDescent="0.25">
      <c r="A14" s="30" t="s">
        <v>200</v>
      </c>
      <c r="B14" s="30" t="s">
        <v>199</v>
      </c>
      <c r="C14" s="34">
        <f>Gegevens!B5</f>
        <v>0</v>
      </c>
      <c r="G14" s="30"/>
    </row>
    <row r="15" spans="1:13" ht="15.75" x14ac:dyDescent="0.25">
      <c r="A15" s="30" t="s">
        <v>183</v>
      </c>
      <c r="B15" s="30" t="s">
        <v>199</v>
      </c>
      <c r="C15" s="34">
        <f>Gegevens!B6</f>
        <v>0</v>
      </c>
      <c r="G15" s="30"/>
    </row>
    <row r="17" spans="1:8" ht="15.75" x14ac:dyDescent="0.25">
      <c r="A17" s="30" t="s">
        <v>184</v>
      </c>
      <c r="B17" s="30" t="s">
        <v>199</v>
      </c>
      <c r="C17" s="34">
        <f>Gegevens!B9</f>
        <v>0</v>
      </c>
      <c r="D17" s="35"/>
      <c r="G17" s="30"/>
    </row>
    <row r="18" spans="1:8" ht="15.75" x14ac:dyDescent="0.25">
      <c r="A18" s="30"/>
      <c r="B18" s="30"/>
      <c r="C18" s="34">
        <f>Gegevens!B10</f>
        <v>0</v>
      </c>
      <c r="D18" s="35"/>
      <c r="G18" s="30"/>
    </row>
    <row r="19" spans="1:8" ht="15.75" x14ac:dyDescent="0.25">
      <c r="A19" s="30"/>
      <c r="B19" s="30"/>
      <c r="C19" s="34">
        <f>Gegevens!B11</f>
        <v>1670</v>
      </c>
      <c r="D19" s="35"/>
      <c r="G19" s="30"/>
    </row>
    <row r="20" spans="1:8" ht="15.75" x14ac:dyDescent="0.25">
      <c r="A20" s="30"/>
      <c r="B20" s="30"/>
      <c r="C20" s="34">
        <f>Gegevens!B12</f>
        <v>0</v>
      </c>
      <c r="D20" s="35"/>
      <c r="G20" s="30"/>
    </row>
    <row r="21" spans="1:8" ht="15.75" x14ac:dyDescent="0.25">
      <c r="A21" s="30"/>
      <c r="B21" s="30"/>
      <c r="C21" s="34">
        <f>Gegevens!B13</f>
        <v>0</v>
      </c>
      <c r="D21" s="35"/>
      <c r="G21" s="30"/>
    </row>
    <row r="25" spans="1:8" ht="15.75" x14ac:dyDescent="0.25">
      <c r="A25" s="34" t="s">
        <v>208</v>
      </c>
    </row>
    <row r="26" spans="1:8" x14ac:dyDescent="0.2">
      <c r="A26" s="31" t="s">
        <v>203</v>
      </c>
      <c r="G26" s="31" t="s">
        <v>199</v>
      </c>
      <c r="H26" s="36">
        <v>45265</v>
      </c>
    </row>
    <row r="27" spans="1:8" x14ac:dyDescent="0.2">
      <c r="A27" s="31" t="s">
        <v>206</v>
      </c>
      <c r="G27" s="31" t="s">
        <v>199</v>
      </c>
      <c r="H27" s="36"/>
    </row>
    <row r="28" spans="1:8" x14ac:dyDescent="0.2">
      <c r="A28" s="31" t="s">
        <v>207</v>
      </c>
      <c r="G28" s="31" t="s">
        <v>199</v>
      </c>
      <c r="H28" s="36"/>
    </row>
    <row r="29" spans="1:8" x14ac:dyDescent="0.2">
      <c r="A29" s="31" t="str">
        <f>"Advies bisdom "&amp;Gegevens!B7</f>
        <v>Advies bisdom Brus-Mech</v>
      </c>
      <c r="G29" s="31" t="s">
        <v>199</v>
      </c>
      <c r="H29" s="36"/>
    </row>
    <row r="30" spans="1:8" x14ac:dyDescent="0.2">
      <c r="A30" s="31" t="str">
        <f>"Goedkeuring of beslissing gemeenteraad "&amp;Gegevens!B4</f>
        <v>Goedkeuring of beslissing gemeenteraad Pepingen</v>
      </c>
      <c r="G30" s="31" t="s">
        <v>199</v>
      </c>
      <c r="H30" s="36"/>
    </row>
    <row r="31" spans="1:8" x14ac:dyDescent="0.2">
      <c r="A31" s="31" t="str">
        <f>"Goedkeuring provinciegouverneur "&amp;Gegevens!B8</f>
        <v>Goedkeuring provinciegouverneur Vl Brabant</v>
      </c>
      <c r="G31" s="31" t="s">
        <v>199</v>
      </c>
      <c r="H31" s="36"/>
    </row>
    <row r="32" spans="1:8" x14ac:dyDescent="0.2">
      <c r="H32" s="36"/>
    </row>
    <row r="53" spans="5:5" x14ac:dyDescent="0.2">
      <c r="E53" s="33"/>
    </row>
  </sheetData>
  <mergeCells count="3">
    <mergeCell ref="A1:F1"/>
    <mergeCell ref="A2:F2"/>
    <mergeCell ref="A3:F3"/>
  </mergeCells>
  <phoneticPr fontId="0" type="noConversion"/>
  <pageMargins left="0.59055118110236227" right="0.59055118110236227" top="0.59055118110236227" bottom="0.59055118110236227" header="0.51181102362204722" footer="0.51181102362204722"/>
  <pageSetup paperSize="9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Button 1">
              <controlPr defaultSize="0" print="0" autoFill="0" autoPict="0" macro="[0]!Naarstartpagina">
                <anchor moveWithCells="1" sizeWithCells="1">
                  <from>
                    <xdr:col>7</xdr:col>
                    <xdr:colOff>161925</xdr:colOff>
                    <xdr:row>1</xdr:row>
                    <xdr:rowOff>152400</xdr:rowOff>
                  </from>
                  <to>
                    <xdr:col>10</xdr:col>
                    <xdr:colOff>95250</xdr:colOff>
                    <xdr:row>3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Blad4"/>
  <dimension ref="A1:K37"/>
  <sheetViews>
    <sheetView topLeftCell="A19" zoomScaleNormal="100" workbookViewId="0">
      <selection activeCell="E50" sqref="E50"/>
    </sheetView>
  </sheetViews>
  <sheetFormatPr defaultRowHeight="12" x14ac:dyDescent="0.2"/>
  <cols>
    <col min="1" max="1" width="3" style="2" customWidth="1"/>
    <col min="2" max="2" width="27.42578125" style="2" customWidth="1"/>
    <col min="3" max="4" width="8.7109375" style="2" customWidth="1"/>
    <col min="5" max="5" width="10.28515625" style="2" customWidth="1"/>
    <col min="6" max="11" width="12.42578125" style="2" customWidth="1"/>
    <col min="12" max="16384" width="9.140625" style="2"/>
  </cols>
  <sheetData>
    <row r="1" spans="1:11" ht="13.5" x14ac:dyDescent="0.25">
      <c r="A1" s="1" t="str">
        <f>'Voorblad MJP'!C8</f>
        <v xml:space="preserve">DN </v>
      </c>
      <c r="J1" s="54" t="s">
        <v>210</v>
      </c>
      <c r="K1" s="55">
        <v>45245</v>
      </c>
    </row>
    <row r="2" spans="1:11" ht="13.5" x14ac:dyDescent="0.25">
      <c r="A2" s="1" t="str">
        <f>Gegevens!B1&amp;" te "&amp;Gegevens!B3&amp;" ("&amp;Gegevens!B4&amp;")"</f>
        <v>H Bernardus te Heikruis (Pepingen)</v>
      </c>
    </row>
    <row r="3" spans="1:11" x14ac:dyDescent="0.2">
      <c r="A3" s="3"/>
      <c r="B3" s="3"/>
      <c r="C3" s="3"/>
      <c r="D3" s="3"/>
      <c r="E3" s="3"/>
      <c r="F3" s="3"/>
      <c r="G3" s="3"/>
      <c r="H3" s="3"/>
      <c r="I3" s="3"/>
      <c r="J3" s="3"/>
      <c r="K3" s="3"/>
    </row>
    <row r="4" spans="1:11" ht="13.5" x14ac:dyDescent="0.25">
      <c r="A4" s="1" t="str">
        <f>"MEERJARENPLAN "&amp;Gegevens!E15&amp;" - "&amp;Gegevens!E22</f>
        <v>MEERJARENPLAN 2023 - 2028</v>
      </c>
    </row>
    <row r="5" spans="1:11" x14ac:dyDescent="0.2">
      <c r="A5" s="3"/>
      <c r="B5" s="3"/>
      <c r="C5" s="3"/>
      <c r="D5" s="3"/>
      <c r="E5" s="3"/>
      <c r="F5" s="3"/>
      <c r="G5" s="3"/>
      <c r="H5" s="3"/>
      <c r="I5" s="3"/>
      <c r="J5" s="3"/>
      <c r="K5" s="3"/>
    </row>
    <row r="6" spans="1:11" x14ac:dyDescent="0.2">
      <c r="A6" s="37" t="s">
        <v>0</v>
      </c>
      <c r="B6" s="37" t="s">
        <v>1</v>
      </c>
      <c r="C6" s="38"/>
      <c r="D6" s="37"/>
      <c r="E6" s="37"/>
      <c r="F6" s="37"/>
      <c r="G6" s="37"/>
      <c r="H6" s="37"/>
      <c r="I6" s="37"/>
      <c r="J6" s="37"/>
      <c r="K6" s="37"/>
    </row>
    <row r="8" spans="1:11" x14ac:dyDescent="0.2">
      <c r="C8" s="48" t="s">
        <v>2</v>
      </c>
      <c r="D8" s="4" t="s">
        <v>3</v>
      </c>
      <c r="E8" s="47" t="s">
        <v>3</v>
      </c>
      <c r="F8" s="161" t="s">
        <v>5</v>
      </c>
      <c r="G8" s="162"/>
      <c r="H8" s="162"/>
      <c r="I8" s="162"/>
      <c r="J8" s="162"/>
      <c r="K8" s="163"/>
    </row>
    <row r="9" spans="1:11" x14ac:dyDescent="0.2">
      <c r="C9" s="5"/>
      <c r="D9" s="6"/>
      <c r="E9" s="6">
        <v>2022</v>
      </c>
      <c r="F9" s="6">
        <v>2023</v>
      </c>
      <c r="G9" s="6">
        <v>2024</v>
      </c>
      <c r="H9" s="6">
        <v>2025</v>
      </c>
      <c r="I9" s="6">
        <v>2026</v>
      </c>
      <c r="J9" s="6">
        <v>2027</v>
      </c>
      <c r="K9" s="6">
        <v>2028</v>
      </c>
    </row>
    <row r="10" spans="1:11" x14ac:dyDescent="0.2">
      <c r="A10" s="2" t="s">
        <v>6</v>
      </c>
      <c r="C10" s="7"/>
      <c r="D10" s="7"/>
      <c r="E10" s="7"/>
      <c r="F10" s="7"/>
      <c r="G10" s="7"/>
      <c r="H10" s="7"/>
      <c r="I10" s="7"/>
      <c r="J10" s="7"/>
      <c r="K10" s="7"/>
    </row>
    <row r="11" spans="1:11" x14ac:dyDescent="0.2">
      <c r="A11" s="2" t="s">
        <v>7</v>
      </c>
      <c r="B11" s="3" t="s">
        <v>8</v>
      </c>
      <c r="C11" s="8" t="s">
        <v>9</v>
      </c>
      <c r="D11" s="140"/>
      <c r="E11" s="135">
        <v>-796.53</v>
      </c>
      <c r="F11" s="39">
        <v>-1867</v>
      </c>
      <c r="G11" s="39">
        <v>-2950</v>
      </c>
      <c r="H11" s="39">
        <v>-3000</v>
      </c>
      <c r="I11" s="39">
        <v>-3050</v>
      </c>
      <c r="J11" s="39">
        <v>-3100</v>
      </c>
      <c r="K11" s="39">
        <v>-3150</v>
      </c>
    </row>
    <row r="12" spans="1:11" x14ac:dyDescent="0.2">
      <c r="A12" s="3" t="s">
        <v>10</v>
      </c>
      <c r="B12" s="3" t="s">
        <v>11</v>
      </c>
      <c r="C12" s="8" t="s">
        <v>12</v>
      </c>
      <c r="D12" s="140"/>
      <c r="E12" s="135">
        <v>4327.51</v>
      </c>
      <c r="F12" s="39">
        <v>-4320</v>
      </c>
      <c r="G12" s="39">
        <v>2000</v>
      </c>
      <c r="H12" s="39">
        <v>2000</v>
      </c>
      <c r="I12" s="39">
        <v>2000</v>
      </c>
      <c r="J12" s="39">
        <v>2000</v>
      </c>
      <c r="K12" s="39">
        <v>2000</v>
      </c>
    </row>
    <row r="13" spans="1:11" x14ac:dyDescent="0.2">
      <c r="A13" s="3" t="s">
        <v>13</v>
      </c>
      <c r="B13" s="3" t="s">
        <v>14</v>
      </c>
      <c r="C13" s="8" t="s">
        <v>15</v>
      </c>
      <c r="D13" s="140"/>
      <c r="E13" s="135">
        <v>-949</v>
      </c>
      <c r="F13" s="39">
        <v>-1550</v>
      </c>
      <c r="G13" s="39">
        <v>-1250</v>
      </c>
      <c r="H13" s="39">
        <v>-1250</v>
      </c>
      <c r="I13" s="39">
        <v>-1250</v>
      </c>
      <c r="J13" s="39">
        <v>-1250</v>
      </c>
      <c r="K13" s="39">
        <v>-1250</v>
      </c>
    </row>
    <row r="14" spans="1:11" x14ac:dyDescent="0.2">
      <c r="A14" s="3" t="s">
        <v>16</v>
      </c>
      <c r="B14" s="9" t="s">
        <v>17</v>
      </c>
      <c r="C14" s="10" t="s">
        <v>18</v>
      </c>
      <c r="D14" s="140"/>
      <c r="E14" s="135">
        <v>2530.8200000000002</v>
      </c>
      <c r="F14" s="39">
        <v>2586.5</v>
      </c>
      <c r="G14" s="39">
        <v>4000</v>
      </c>
      <c r="H14" s="39">
        <v>4000</v>
      </c>
      <c r="I14" s="39">
        <v>4000</v>
      </c>
      <c r="J14" s="39">
        <v>4000</v>
      </c>
      <c r="K14" s="39">
        <v>4000</v>
      </c>
    </row>
    <row r="15" spans="1:11" ht="12.75" thickBot="1" x14ac:dyDescent="0.25">
      <c r="A15" s="3" t="s">
        <v>19</v>
      </c>
      <c r="B15" s="3" t="s">
        <v>20</v>
      </c>
      <c r="C15" s="11" t="s">
        <v>21</v>
      </c>
      <c r="D15" s="141"/>
      <c r="E15" s="136"/>
      <c r="F15" s="40">
        <f>'Exploitatie MJP'!G33-'Exploitatie MJP'!G85</f>
        <v>0</v>
      </c>
      <c r="G15" s="40">
        <f>'Exploitatie MJP'!H33-'Exploitatie MJP'!H85</f>
        <v>-72</v>
      </c>
      <c r="H15" s="40">
        <f>'Exploitatie MJP'!I33-'Exploitatie MJP'!I85</f>
        <v>-72</v>
      </c>
      <c r="I15" s="40">
        <f>'Exploitatie MJP'!J33-'Exploitatie MJP'!J85</f>
        <v>-72</v>
      </c>
      <c r="J15" s="40">
        <f>'Exploitatie MJP'!K33-'Exploitatie MJP'!K85</f>
        <v>-72</v>
      </c>
      <c r="K15" s="40">
        <f>'Exploitatie MJP'!L33-'Exploitatie MJP'!L85</f>
        <v>-72</v>
      </c>
    </row>
    <row r="16" spans="1:11" x14ac:dyDescent="0.2">
      <c r="A16" s="3" t="s">
        <v>22</v>
      </c>
      <c r="B16" s="3" t="s">
        <v>23</v>
      </c>
      <c r="C16" s="13" t="s">
        <v>24</v>
      </c>
      <c r="D16" s="142"/>
      <c r="E16" s="137">
        <f>SUM(E11:E15)</f>
        <v>5112.8000000000011</v>
      </c>
      <c r="F16" s="46">
        <f t="shared" ref="F16:K16" si="0">SUM(F11:F15)</f>
        <v>-5150.5</v>
      </c>
      <c r="G16" s="46">
        <f t="shared" si="0"/>
        <v>1728</v>
      </c>
      <c r="H16" s="46">
        <f t="shared" si="0"/>
        <v>1678</v>
      </c>
      <c r="I16" s="46">
        <f t="shared" si="0"/>
        <v>1628</v>
      </c>
      <c r="J16" s="46">
        <f t="shared" si="0"/>
        <v>1578</v>
      </c>
      <c r="K16" s="46">
        <f t="shared" si="0"/>
        <v>1528</v>
      </c>
    </row>
    <row r="17" spans="1:11" ht="12.75" thickBot="1" x14ac:dyDescent="0.25">
      <c r="A17" s="3" t="s">
        <v>25</v>
      </c>
      <c r="B17" s="3" t="s">
        <v>26</v>
      </c>
      <c r="C17" s="11" t="s">
        <v>27</v>
      </c>
      <c r="D17" s="141"/>
      <c r="E17" s="136"/>
      <c r="F17" s="40">
        <f>'Exploitatie MJP'!G36-'Exploitatie MJP'!G88</f>
        <v>0</v>
      </c>
      <c r="G17" s="40">
        <f>'Exploitatie MJP'!H36-'Exploitatie MJP'!H88</f>
        <v>0</v>
      </c>
      <c r="H17" s="40">
        <f>'Exploitatie MJP'!I36-'Exploitatie MJP'!I88</f>
        <v>0</v>
      </c>
      <c r="I17" s="40">
        <f>'Exploitatie MJP'!J36-'Exploitatie MJP'!J88</f>
        <v>0</v>
      </c>
      <c r="J17" s="40">
        <f>'Exploitatie MJP'!K36-'Exploitatie MJP'!K88</f>
        <v>0</v>
      </c>
      <c r="K17" s="40">
        <f>'Exploitatie MJP'!L36-'Exploitatie MJP'!L88</f>
        <v>0</v>
      </c>
    </row>
    <row r="18" spans="1:11" x14ac:dyDescent="0.2">
      <c r="A18" s="3" t="s">
        <v>28</v>
      </c>
      <c r="B18" s="3" t="s">
        <v>29</v>
      </c>
      <c r="C18" s="13" t="s">
        <v>30</v>
      </c>
      <c r="D18" s="143"/>
      <c r="E18" s="138">
        <f>SUM(E16)</f>
        <v>5112.8000000000011</v>
      </c>
      <c r="F18" s="46">
        <f t="shared" ref="F18:K18" si="1">F16+F17</f>
        <v>-5150.5</v>
      </c>
      <c r="G18" s="46">
        <f t="shared" si="1"/>
        <v>1728</v>
      </c>
      <c r="H18" s="46">
        <f t="shared" si="1"/>
        <v>1678</v>
      </c>
      <c r="I18" s="46">
        <f t="shared" si="1"/>
        <v>1628</v>
      </c>
      <c r="J18" s="46">
        <f t="shared" si="1"/>
        <v>1578</v>
      </c>
      <c r="K18" s="46">
        <f t="shared" si="1"/>
        <v>1528</v>
      </c>
    </row>
    <row r="19" spans="1:11" ht="12.75" thickBot="1" x14ac:dyDescent="0.25">
      <c r="A19" s="3" t="s">
        <v>31</v>
      </c>
      <c r="B19" s="3" t="s">
        <v>32</v>
      </c>
      <c r="C19" s="11">
        <v>29</v>
      </c>
      <c r="D19" s="141"/>
      <c r="E19" s="136"/>
      <c r="F19" s="40">
        <f>0-'Exploitatie MJP'!G90</f>
        <v>0</v>
      </c>
      <c r="G19" s="40">
        <f>0-'Exploitatie MJP'!H90</f>
        <v>0</v>
      </c>
      <c r="H19" s="40">
        <f>0-'Exploitatie MJP'!I90</f>
        <v>0</v>
      </c>
      <c r="I19" s="40">
        <f>0-'Exploitatie MJP'!J90</f>
        <v>0</v>
      </c>
      <c r="J19" s="40">
        <f>0-'Exploitatie MJP'!K90</f>
        <v>0</v>
      </c>
      <c r="K19" s="40">
        <f>0-'Exploitatie MJP'!L90</f>
        <v>0</v>
      </c>
    </row>
    <row r="20" spans="1:11" x14ac:dyDescent="0.2">
      <c r="A20" s="3" t="s">
        <v>33</v>
      </c>
      <c r="B20" s="3" t="s">
        <v>34</v>
      </c>
      <c r="C20" s="13" t="s">
        <v>35</v>
      </c>
      <c r="D20" s="143"/>
      <c r="E20" s="138">
        <v>5112.8</v>
      </c>
      <c r="F20" s="46">
        <f t="shared" ref="F20:K20" si="2">F18+F19</f>
        <v>-5150.5</v>
      </c>
      <c r="G20" s="46">
        <f t="shared" si="2"/>
        <v>1728</v>
      </c>
      <c r="H20" s="46">
        <f t="shared" si="2"/>
        <v>1678</v>
      </c>
      <c r="I20" s="46">
        <f t="shared" si="2"/>
        <v>1628</v>
      </c>
      <c r="J20" s="46">
        <f t="shared" si="2"/>
        <v>1578</v>
      </c>
      <c r="K20" s="46">
        <f t="shared" si="2"/>
        <v>1528</v>
      </c>
    </row>
    <row r="21" spans="1:11" ht="12.75" thickBot="1" x14ac:dyDescent="0.25">
      <c r="A21" s="3" t="s">
        <v>36</v>
      </c>
      <c r="B21" s="3" t="s">
        <v>37</v>
      </c>
      <c r="C21" s="12"/>
      <c r="D21" s="144"/>
      <c r="E21" s="139">
        <v>8905.08</v>
      </c>
      <c r="F21" s="42">
        <v>14107.88</v>
      </c>
      <c r="G21" s="42">
        <f>F24</f>
        <v>8957.3799999999992</v>
      </c>
      <c r="H21" s="42">
        <f>G24</f>
        <v>10685.38</v>
      </c>
      <c r="I21" s="42">
        <f>H24</f>
        <v>12363.38</v>
      </c>
      <c r="J21" s="42">
        <f>I24</f>
        <v>13991.38</v>
      </c>
      <c r="K21" s="42">
        <f>J24</f>
        <v>15569.38</v>
      </c>
    </row>
    <row r="22" spans="1:11" x14ac:dyDescent="0.2">
      <c r="A22" s="3" t="s">
        <v>38</v>
      </c>
      <c r="B22" s="3" t="s">
        <v>39</v>
      </c>
      <c r="C22" s="7"/>
      <c r="D22" s="143"/>
      <c r="E22" s="138">
        <f>SUM(E20:E21)</f>
        <v>14017.880000000001</v>
      </c>
      <c r="F22" s="41">
        <f>SUM(F20:F21)</f>
        <v>8957.3799999999992</v>
      </c>
      <c r="G22" s="41">
        <f t="shared" ref="G22:K22" si="3">G20+G21</f>
        <v>10685.38</v>
      </c>
      <c r="H22" s="41">
        <f t="shared" si="3"/>
        <v>12363.38</v>
      </c>
      <c r="I22" s="41">
        <f t="shared" si="3"/>
        <v>13991.38</v>
      </c>
      <c r="J22" s="41">
        <f t="shared" si="3"/>
        <v>15569.38</v>
      </c>
      <c r="K22" s="41">
        <f t="shared" si="3"/>
        <v>17097.379999999997</v>
      </c>
    </row>
    <row r="23" spans="1:11" ht="12.75" thickBot="1" x14ac:dyDescent="0.25">
      <c r="A23" s="3" t="s">
        <v>40</v>
      </c>
      <c r="B23" s="3" t="s">
        <v>41</v>
      </c>
      <c r="C23" s="12"/>
      <c r="D23" s="144"/>
      <c r="E23" s="139"/>
      <c r="F23" s="53">
        <f t="shared" ref="F23:K23" si="4">IF(F22&lt;=0,0-F22,0)</f>
        <v>0</v>
      </c>
      <c r="G23" s="53">
        <f t="shared" si="4"/>
        <v>0</v>
      </c>
      <c r="H23" s="53">
        <f t="shared" si="4"/>
        <v>0</v>
      </c>
      <c r="I23" s="53">
        <f t="shared" si="4"/>
        <v>0</v>
      </c>
      <c r="J23" s="53">
        <f t="shared" si="4"/>
        <v>0</v>
      </c>
      <c r="K23" s="53">
        <f t="shared" si="4"/>
        <v>0</v>
      </c>
    </row>
    <row r="24" spans="1:11" x14ac:dyDescent="0.2">
      <c r="A24" s="3" t="s">
        <v>42</v>
      </c>
      <c r="B24" s="3" t="s">
        <v>43</v>
      </c>
      <c r="C24" s="7"/>
      <c r="D24" s="143"/>
      <c r="E24" s="138">
        <v>18587.04</v>
      </c>
      <c r="F24" s="46">
        <f t="shared" ref="F24:K24" si="5">SUM(F22:F23)</f>
        <v>8957.3799999999992</v>
      </c>
      <c r="G24" s="46">
        <f t="shared" si="5"/>
        <v>10685.38</v>
      </c>
      <c r="H24" s="46">
        <f t="shared" si="5"/>
        <v>12363.38</v>
      </c>
      <c r="I24" s="46">
        <f t="shared" si="5"/>
        <v>13991.38</v>
      </c>
      <c r="J24" s="46">
        <f t="shared" si="5"/>
        <v>15569.38</v>
      </c>
      <c r="K24" s="46">
        <f t="shared" si="5"/>
        <v>17097.379999999997</v>
      </c>
    </row>
    <row r="25" spans="1:11" x14ac:dyDescent="0.2">
      <c r="A25" s="3"/>
      <c r="B25" s="3"/>
      <c r="C25" s="14"/>
      <c r="D25" s="43"/>
      <c r="E25" s="43"/>
      <c r="F25" s="43"/>
      <c r="G25" s="43"/>
      <c r="H25" s="43"/>
      <c r="I25" s="43"/>
      <c r="J25" s="43"/>
      <c r="K25" s="43"/>
    </row>
    <row r="26" spans="1:11" x14ac:dyDescent="0.2">
      <c r="A26" s="3" t="s">
        <v>44</v>
      </c>
      <c r="B26" s="3"/>
      <c r="C26" s="3"/>
      <c r="D26" s="44"/>
      <c r="E26" s="44"/>
      <c r="F26" s="44"/>
      <c r="G26" s="44"/>
      <c r="H26" s="44"/>
      <c r="I26" s="44"/>
      <c r="J26" s="44"/>
      <c r="K26" s="44"/>
    </row>
    <row r="27" spans="1:11" x14ac:dyDescent="0.2">
      <c r="A27" s="3" t="s">
        <v>45</v>
      </c>
      <c r="B27" s="3" t="s">
        <v>8</v>
      </c>
      <c r="C27" s="10" t="s">
        <v>46</v>
      </c>
      <c r="D27" s="49"/>
      <c r="E27" s="135"/>
      <c r="F27" s="39">
        <f>'Investeringen MJP'!G9-'Investeringen MJP'!G60</f>
        <v>0</v>
      </c>
      <c r="G27" s="39">
        <f>'Investeringen MJP'!H9-'Investeringen MJP'!H60</f>
        <v>0</v>
      </c>
      <c r="H27" s="39">
        <f>'Investeringen MJP'!I9-'Investeringen MJP'!I60</f>
        <v>0</v>
      </c>
      <c r="I27" s="39">
        <f>'Investeringen MJP'!J9-'Investeringen MJP'!J60</f>
        <v>0</v>
      </c>
      <c r="J27" s="39">
        <f>'Investeringen MJP'!K9-'Investeringen MJP'!K60</f>
        <v>0</v>
      </c>
      <c r="K27" s="39">
        <f>'Investeringen MJP'!L9-'Investeringen MJP'!L60</f>
        <v>0</v>
      </c>
    </row>
    <row r="28" spans="1:11" x14ac:dyDescent="0.2">
      <c r="A28" s="3" t="s">
        <v>47</v>
      </c>
      <c r="B28" s="3" t="s">
        <v>11</v>
      </c>
      <c r="C28" s="10" t="s">
        <v>48</v>
      </c>
      <c r="D28" s="49"/>
      <c r="E28" s="135"/>
      <c r="F28" s="39">
        <v>0</v>
      </c>
      <c r="G28" s="39">
        <v>942203.74</v>
      </c>
      <c r="H28" s="39">
        <f>'Investeringen MJP'!I15-'Investeringen MJP'!I66</f>
        <v>0</v>
      </c>
      <c r="I28" s="39">
        <f>'Investeringen MJP'!J15-'Investeringen MJP'!J66</f>
        <v>0</v>
      </c>
      <c r="J28" s="39">
        <f>'Investeringen MJP'!K15-'Investeringen MJP'!K66</f>
        <v>0</v>
      </c>
      <c r="K28" s="39">
        <f>'Investeringen MJP'!L15-'Investeringen MJP'!L66</f>
        <v>0</v>
      </c>
    </row>
    <row r="29" spans="1:11" x14ac:dyDescent="0.2">
      <c r="A29" s="3" t="s">
        <v>49</v>
      </c>
      <c r="B29" s="3" t="s">
        <v>14</v>
      </c>
      <c r="C29" s="15" t="s">
        <v>50</v>
      </c>
      <c r="D29" s="49"/>
      <c r="E29" s="135"/>
      <c r="F29" s="39">
        <f>'Investeringen MJP'!G32-'Investeringen MJP'!G83</f>
        <v>0</v>
      </c>
      <c r="G29" s="39">
        <f>'Investeringen MJP'!H32-'Investeringen MJP'!H83</f>
        <v>0</v>
      </c>
      <c r="H29" s="39">
        <f>'Investeringen MJP'!I32-'Investeringen MJP'!I83</f>
        <v>0</v>
      </c>
      <c r="I29" s="39">
        <f>'Investeringen MJP'!J32-'Investeringen MJP'!J83</f>
        <v>0</v>
      </c>
      <c r="J29" s="39">
        <f>'Investeringen MJP'!K32-'Investeringen MJP'!K83</f>
        <v>0</v>
      </c>
      <c r="K29" s="39">
        <f>'Investeringen MJP'!L32-'Investeringen MJP'!L83</f>
        <v>0</v>
      </c>
    </row>
    <row r="30" spans="1:11" x14ac:dyDescent="0.2">
      <c r="A30" s="3" t="s">
        <v>51</v>
      </c>
      <c r="B30" s="9" t="s">
        <v>17</v>
      </c>
      <c r="C30" s="10" t="s">
        <v>52</v>
      </c>
      <c r="D30" s="49"/>
      <c r="E30" s="135"/>
      <c r="F30" s="39">
        <f>'Investeringen MJP'!G38-'Investeringen MJP'!G87</f>
        <v>0</v>
      </c>
      <c r="G30" s="39">
        <f>'Investeringen MJP'!H38-'Investeringen MJP'!H87</f>
        <v>0</v>
      </c>
      <c r="H30" s="39">
        <f>'Investeringen MJP'!I38-'Investeringen MJP'!I87</f>
        <v>0</v>
      </c>
      <c r="I30" s="39">
        <f>'Investeringen MJP'!J38-'Investeringen MJP'!J87</f>
        <v>0</v>
      </c>
      <c r="J30" s="39">
        <f>'Investeringen MJP'!K38-'Investeringen MJP'!K87</f>
        <v>0</v>
      </c>
      <c r="K30" s="39">
        <f>'Investeringen MJP'!L38-'Investeringen MJP'!L87</f>
        <v>0</v>
      </c>
    </row>
    <row r="31" spans="1:11" ht="12.75" thickBot="1" x14ac:dyDescent="0.25">
      <c r="A31" s="3" t="s">
        <v>53</v>
      </c>
      <c r="B31" s="3" t="s">
        <v>20</v>
      </c>
      <c r="C31" s="11" t="s">
        <v>54</v>
      </c>
      <c r="D31" s="52"/>
      <c r="E31" s="139"/>
      <c r="F31" s="42">
        <f>'Investeringen MJP'!G47-'Investeringen MJP'!G97</f>
        <v>0</v>
      </c>
      <c r="G31" s="42">
        <f>'Investeringen MJP'!H47-'Investeringen MJP'!H97</f>
        <v>0</v>
      </c>
      <c r="H31" s="42">
        <f>'Investeringen MJP'!I47-'Investeringen MJP'!I97</f>
        <v>0</v>
      </c>
      <c r="I31" s="42">
        <f>'Investeringen MJP'!J47-'Investeringen MJP'!J97</f>
        <v>0</v>
      </c>
      <c r="J31" s="42">
        <f>'Investeringen MJP'!K47-'Investeringen MJP'!K97</f>
        <v>0</v>
      </c>
      <c r="K31" s="42">
        <f>'Investeringen MJP'!L47-'Investeringen MJP'!L97</f>
        <v>0</v>
      </c>
    </row>
    <row r="32" spans="1:11" x14ac:dyDescent="0.2">
      <c r="A32" s="3" t="s">
        <v>55</v>
      </c>
      <c r="B32" s="3" t="s">
        <v>56</v>
      </c>
      <c r="C32" s="16" t="s">
        <v>57</v>
      </c>
      <c r="D32" s="51"/>
      <c r="E32" s="138"/>
      <c r="F32" s="46">
        <f t="shared" ref="F32:K32" si="6">SUM(F27:F31)</f>
        <v>0</v>
      </c>
      <c r="G32" s="46">
        <f t="shared" si="6"/>
        <v>942203.74</v>
      </c>
      <c r="H32" s="46">
        <f t="shared" si="6"/>
        <v>0</v>
      </c>
      <c r="I32" s="46">
        <f t="shared" si="6"/>
        <v>0</v>
      </c>
      <c r="J32" s="46">
        <f t="shared" si="6"/>
        <v>0</v>
      </c>
      <c r="K32" s="46">
        <f t="shared" si="6"/>
        <v>0</v>
      </c>
    </row>
    <row r="33" spans="1:11" ht="12.75" thickBot="1" x14ac:dyDescent="0.25">
      <c r="A33" s="3" t="s">
        <v>58</v>
      </c>
      <c r="B33" s="3" t="s">
        <v>26</v>
      </c>
      <c r="C33" s="11" t="s">
        <v>59</v>
      </c>
      <c r="D33" s="52"/>
      <c r="E33" s="139"/>
      <c r="F33" s="42">
        <f>'Investeringen MJP'!G51-'Investeringen MJP'!G100</f>
        <v>0</v>
      </c>
      <c r="G33" s="42">
        <f>'Investeringen MJP'!H51-'Investeringen MJP'!H100</f>
        <v>0</v>
      </c>
      <c r="H33" s="42">
        <f>'Investeringen MJP'!I51-'Investeringen MJP'!I100</f>
        <v>0</v>
      </c>
      <c r="I33" s="42">
        <f>'Investeringen MJP'!J51-'Investeringen MJP'!J100</f>
        <v>0</v>
      </c>
      <c r="J33" s="42">
        <f>'Investeringen MJP'!K51-'Investeringen MJP'!K100</f>
        <v>0</v>
      </c>
      <c r="K33" s="42">
        <f>'Investeringen MJP'!L51-'Investeringen MJP'!L100</f>
        <v>0</v>
      </c>
    </row>
    <row r="34" spans="1:11" x14ac:dyDescent="0.2">
      <c r="A34" s="3" t="s">
        <v>60</v>
      </c>
      <c r="B34" s="3" t="s">
        <v>61</v>
      </c>
      <c r="C34" s="16" t="s">
        <v>62</v>
      </c>
      <c r="D34" s="51"/>
      <c r="E34" s="138"/>
      <c r="F34" s="46">
        <f t="shared" ref="F34:K34" si="7">SUM(F32:F33)</f>
        <v>0</v>
      </c>
      <c r="G34" s="46">
        <f t="shared" si="7"/>
        <v>942203.74</v>
      </c>
      <c r="H34" s="46">
        <f t="shared" si="7"/>
        <v>0</v>
      </c>
      <c r="I34" s="46">
        <f t="shared" si="7"/>
        <v>0</v>
      </c>
      <c r="J34" s="46">
        <f t="shared" si="7"/>
        <v>0</v>
      </c>
      <c r="K34" s="46">
        <f t="shared" si="7"/>
        <v>0</v>
      </c>
    </row>
    <row r="35" spans="1:11" ht="12.75" thickBot="1" x14ac:dyDescent="0.25">
      <c r="A35" s="3" t="s">
        <v>63</v>
      </c>
      <c r="B35" s="3" t="s">
        <v>32</v>
      </c>
      <c r="C35" s="11">
        <v>39</v>
      </c>
      <c r="D35" s="50"/>
      <c r="E35" s="136"/>
      <c r="F35" s="40">
        <f>'Investeringen MJP'!G56</f>
        <v>0</v>
      </c>
      <c r="G35" s="40">
        <f>'Investeringen MJP'!H56</f>
        <v>0</v>
      </c>
      <c r="H35" s="40">
        <f>'Investeringen MJP'!I56</f>
        <v>0</v>
      </c>
      <c r="I35" s="40">
        <f>'Investeringen MJP'!J56</f>
        <v>0</v>
      </c>
      <c r="J35" s="40">
        <f>'Investeringen MJP'!K56</f>
        <v>0</v>
      </c>
      <c r="K35" s="40">
        <f>'Investeringen MJP'!L56</f>
        <v>0</v>
      </c>
    </row>
    <row r="36" spans="1:11" x14ac:dyDescent="0.2">
      <c r="A36" s="9" t="s">
        <v>64</v>
      </c>
      <c r="B36" s="9" t="s">
        <v>65</v>
      </c>
      <c r="C36" s="17" t="s">
        <v>62</v>
      </c>
      <c r="D36" s="51"/>
      <c r="E36" s="138"/>
      <c r="F36" s="45">
        <f t="shared" ref="F36:K36" si="8">SUM(F34:F35)</f>
        <v>0</v>
      </c>
      <c r="G36" s="45">
        <f t="shared" si="8"/>
        <v>942203.74</v>
      </c>
      <c r="H36" s="45">
        <f t="shared" si="8"/>
        <v>0</v>
      </c>
      <c r="I36" s="45">
        <f t="shared" si="8"/>
        <v>0</v>
      </c>
      <c r="J36" s="45">
        <f t="shared" si="8"/>
        <v>0</v>
      </c>
      <c r="K36" s="45">
        <f t="shared" si="8"/>
        <v>0</v>
      </c>
    </row>
    <row r="37" spans="1:11" x14ac:dyDescent="0.2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</row>
  </sheetData>
  <mergeCells count="1">
    <mergeCell ref="F8:K8"/>
  </mergeCells>
  <phoneticPr fontId="0" type="noConversion"/>
  <pageMargins left="0.59055118110236227" right="0.59055118110236227" top="0.55118110236220474" bottom="0.51181102362204722" header="0.31496062992125984" footer="0.23622047244094491"/>
  <pageSetup scale="95" orientation="landscape" useFirstPageNumber="1" r:id="rId1"/>
  <headerFooter alignWithMargins="0">
    <oddFooter>&amp;RMJP overzicht &amp;P/&amp;N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Naarstartpagina">
                <anchor moveWithCells="1" sizeWithCells="1">
                  <from>
                    <xdr:col>5</xdr:col>
                    <xdr:colOff>9525</xdr:colOff>
                    <xdr:row>0</xdr:row>
                    <xdr:rowOff>0</xdr:rowOff>
                  </from>
                  <to>
                    <xdr:col>7</xdr:col>
                    <xdr:colOff>200025</xdr:colOff>
                    <xdr:row>3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Blad5"/>
  <dimension ref="A1:L119"/>
  <sheetViews>
    <sheetView topLeftCell="A47" zoomScaleNormal="100" workbookViewId="0">
      <selection activeCell="M79" sqref="M79"/>
    </sheetView>
  </sheetViews>
  <sheetFormatPr defaultRowHeight="12" x14ac:dyDescent="0.2"/>
  <cols>
    <col min="1" max="1" width="3" style="2" customWidth="1"/>
    <col min="2" max="2" width="5.140625" style="2" customWidth="1"/>
    <col min="3" max="3" width="6.5703125" style="2" customWidth="1"/>
    <col min="4" max="4" width="28.7109375" style="2" customWidth="1"/>
    <col min="5" max="6" width="8.7109375" style="2" customWidth="1"/>
    <col min="7" max="12" width="12.42578125" style="2" customWidth="1"/>
    <col min="13" max="13" width="9.85546875" style="2" bestFit="1" customWidth="1"/>
    <col min="14" max="16384" width="9.140625" style="2"/>
  </cols>
  <sheetData>
    <row r="1" spans="1:12" ht="13.5" x14ac:dyDescent="0.25">
      <c r="A1" s="1" t="str">
        <f>'Voorblad MJP'!C8</f>
        <v xml:space="preserve">DN </v>
      </c>
      <c r="K1" s="54" t="s">
        <v>210</v>
      </c>
      <c r="L1" s="55">
        <v>45265</v>
      </c>
    </row>
    <row r="2" spans="1:12" ht="13.5" x14ac:dyDescent="0.25">
      <c r="A2" s="1" t="str">
        <f>Gegevens!B1&amp;" te "&amp;Gegevens!B3&amp;" ("&amp;Gegevens!B4&amp;")"</f>
        <v>H Bernardus te Heikruis (Pepingen)</v>
      </c>
    </row>
    <row r="3" spans="1:12" x14ac:dyDescent="0.2">
      <c r="A3" s="3"/>
      <c r="B3" s="3"/>
      <c r="C3" s="3"/>
      <c r="D3" s="3"/>
      <c r="E3" s="3"/>
      <c r="F3" s="3"/>
      <c r="G3" s="3"/>
      <c r="H3" s="3"/>
      <c r="I3" s="3"/>
    </row>
    <row r="4" spans="1:12" ht="13.5" x14ac:dyDescent="0.25">
      <c r="A4" s="1" t="str">
        <f>"MEERJARENPLAN "&amp;Gegevens!E15&amp;" - "&amp;Gegevens!E22</f>
        <v>MEERJARENPLAN 2023 - 2028</v>
      </c>
    </row>
    <row r="5" spans="1:12" x14ac:dyDescent="0.2">
      <c r="A5" s="3"/>
      <c r="B5" s="3"/>
      <c r="C5" s="3"/>
      <c r="D5" s="3"/>
      <c r="E5" s="4" t="s">
        <v>3</v>
      </c>
      <c r="F5" s="128" t="s">
        <v>392</v>
      </c>
      <c r="G5" s="164" t="s">
        <v>5</v>
      </c>
      <c r="H5" s="164"/>
      <c r="I5" s="164"/>
      <c r="J5" s="164"/>
      <c r="K5" s="164"/>
      <c r="L5" s="164"/>
    </row>
    <row r="6" spans="1:12" x14ac:dyDescent="0.2">
      <c r="A6" s="3"/>
      <c r="B6" s="3"/>
      <c r="C6" s="3"/>
      <c r="D6" s="3"/>
      <c r="E6" s="18">
        <f>Gegevens!E17</f>
        <v>2021</v>
      </c>
      <c r="F6" s="18">
        <f>Gegevens!E16</f>
        <v>2022</v>
      </c>
      <c r="G6" s="18">
        <f>Gegevens!E15</f>
        <v>2023</v>
      </c>
      <c r="H6" s="18">
        <f>Gegevens!E18</f>
        <v>2024</v>
      </c>
      <c r="I6" s="18">
        <f>Gegevens!E19</f>
        <v>2025</v>
      </c>
      <c r="J6" s="18">
        <f>Gegevens!E20</f>
        <v>2026</v>
      </c>
      <c r="K6" s="18">
        <f>Gegevens!E21</f>
        <v>2027</v>
      </c>
      <c r="L6" s="18">
        <f>Gegevens!E22</f>
        <v>2028</v>
      </c>
    </row>
    <row r="7" spans="1:12" x14ac:dyDescent="0.2">
      <c r="A7" s="37" t="s">
        <v>66</v>
      </c>
      <c r="B7" s="37" t="s">
        <v>67</v>
      </c>
      <c r="C7" s="38"/>
      <c r="D7" s="37"/>
      <c r="E7" s="20"/>
      <c r="F7" s="20"/>
      <c r="G7" s="20"/>
      <c r="H7" s="20"/>
      <c r="I7" s="20"/>
      <c r="J7" s="20"/>
      <c r="K7" s="20"/>
      <c r="L7" s="3"/>
    </row>
    <row r="8" spans="1:12" x14ac:dyDescent="0.2">
      <c r="A8" s="20"/>
      <c r="B8" s="20"/>
      <c r="C8" s="9"/>
      <c r="D8" s="9"/>
      <c r="E8" s="3"/>
      <c r="F8" s="3"/>
      <c r="G8" s="3"/>
      <c r="H8" s="3"/>
      <c r="I8" s="9"/>
      <c r="J8" s="3"/>
      <c r="K8" s="3"/>
      <c r="L8" s="3"/>
    </row>
    <row r="9" spans="1:12" x14ac:dyDescent="0.2">
      <c r="A9" s="21">
        <v>10</v>
      </c>
      <c r="B9" s="21" t="s">
        <v>68</v>
      </c>
      <c r="C9" s="21"/>
      <c r="D9" s="21"/>
      <c r="E9" s="129"/>
      <c r="F9" s="129">
        <f>SUM(F10:F11)</f>
        <v>287.39</v>
      </c>
      <c r="G9" s="62">
        <f t="shared" ref="G9:L9" si="0">SUM(G10:G11)</f>
        <v>50</v>
      </c>
      <c r="H9" s="62">
        <f t="shared" si="0"/>
        <v>250</v>
      </c>
      <c r="I9" s="62">
        <f t="shared" si="0"/>
        <v>250</v>
      </c>
      <c r="J9" s="62">
        <f t="shared" si="0"/>
        <v>250</v>
      </c>
      <c r="K9" s="62">
        <f t="shared" si="0"/>
        <v>250</v>
      </c>
      <c r="L9" s="62">
        <f t="shared" si="0"/>
        <v>300</v>
      </c>
    </row>
    <row r="10" spans="1:12" x14ac:dyDescent="0.2">
      <c r="A10" s="3"/>
      <c r="B10" s="22">
        <v>100</v>
      </c>
      <c r="C10" s="21" t="s">
        <v>69</v>
      </c>
      <c r="D10" s="21"/>
      <c r="E10" s="129"/>
      <c r="F10" s="129">
        <v>287.39</v>
      </c>
      <c r="G10" s="121">
        <f>Budget!H10</f>
        <v>50</v>
      </c>
      <c r="H10" s="63">
        <v>250</v>
      </c>
      <c r="I10" s="63">
        <v>250</v>
      </c>
      <c r="J10" s="63">
        <v>250</v>
      </c>
      <c r="K10" s="63">
        <v>250</v>
      </c>
      <c r="L10" s="63">
        <v>300</v>
      </c>
    </row>
    <row r="11" spans="1:12" x14ac:dyDescent="0.2">
      <c r="A11" s="3"/>
      <c r="B11" s="22">
        <v>109</v>
      </c>
      <c r="C11" s="21" t="s">
        <v>70</v>
      </c>
      <c r="D11" s="21"/>
      <c r="E11" s="129"/>
      <c r="F11" s="129"/>
      <c r="G11" s="121">
        <f>Budget!H19</f>
        <v>0</v>
      </c>
      <c r="H11" s="63"/>
      <c r="I11" s="64"/>
      <c r="J11" s="63"/>
      <c r="K11" s="63"/>
      <c r="L11" s="63"/>
    </row>
    <row r="12" spans="1:12" x14ac:dyDescent="0.2">
      <c r="A12" s="3"/>
      <c r="B12" s="24"/>
      <c r="C12" s="3"/>
      <c r="D12" s="3"/>
      <c r="E12" s="130"/>
      <c r="F12" s="130"/>
      <c r="G12" s="57"/>
      <c r="H12" s="57"/>
      <c r="I12" s="58"/>
      <c r="J12" s="57"/>
      <c r="K12" s="57"/>
      <c r="L12" s="57"/>
    </row>
    <row r="13" spans="1:12" x14ac:dyDescent="0.2">
      <c r="A13" s="21">
        <v>11</v>
      </c>
      <c r="B13" s="25" t="s">
        <v>71</v>
      </c>
      <c r="C13" s="21"/>
      <c r="D13" s="21"/>
      <c r="E13" s="129"/>
      <c r="F13" s="129">
        <f>SUM(F14:F18)</f>
        <v>13680.759999999998</v>
      </c>
      <c r="G13" s="62">
        <f t="shared" ref="G13:L13" si="1">SUM(G14:G18)</f>
        <v>15000</v>
      </c>
      <c r="H13" s="62">
        <f t="shared" si="1"/>
        <v>14750</v>
      </c>
      <c r="I13" s="62">
        <f t="shared" si="1"/>
        <v>14950</v>
      </c>
      <c r="J13" s="62">
        <f t="shared" si="1"/>
        <v>14950</v>
      </c>
      <c r="K13" s="62">
        <f t="shared" si="1"/>
        <v>15150</v>
      </c>
      <c r="L13" s="62">
        <f t="shared" si="1"/>
        <v>15250</v>
      </c>
    </row>
    <row r="14" spans="1:12" x14ac:dyDescent="0.2">
      <c r="A14" s="3"/>
      <c r="B14" s="22">
        <v>110</v>
      </c>
      <c r="C14" s="21" t="s">
        <v>72</v>
      </c>
      <c r="D14" s="21"/>
      <c r="E14" s="129"/>
      <c r="F14" s="129">
        <v>6352.79</v>
      </c>
      <c r="G14" s="121">
        <f>Budget!H22</f>
        <v>7000</v>
      </c>
      <c r="H14" s="63">
        <v>7000</v>
      </c>
      <c r="I14" s="63">
        <v>7100</v>
      </c>
      <c r="J14" s="63">
        <v>7100</v>
      </c>
      <c r="K14" s="63">
        <v>7200</v>
      </c>
      <c r="L14" s="63">
        <v>7250</v>
      </c>
    </row>
    <row r="15" spans="1:12" x14ac:dyDescent="0.2">
      <c r="A15" s="3"/>
      <c r="B15" s="22">
        <v>111</v>
      </c>
      <c r="C15" s="21" t="s">
        <v>73</v>
      </c>
      <c r="D15" s="21"/>
      <c r="E15" s="129"/>
      <c r="F15" s="129">
        <v>6378.08</v>
      </c>
      <c r="G15" s="121">
        <f>Budget!H23</f>
        <v>7000</v>
      </c>
      <c r="H15" s="63">
        <v>7000</v>
      </c>
      <c r="I15" s="63">
        <v>7100</v>
      </c>
      <c r="J15" s="63">
        <v>7100</v>
      </c>
      <c r="K15" s="63">
        <v>7200</v>
      </c>
      <c r="L15" s="63">
        <v>7250</v>
      </c>
    </row>
    <row r="16" spans="1:12" x14ac:dyDescent="0.2">
      <c r="A16" s="3"/>
      <c r="B16" s="22">
        <v>112</v>
      </c>
      <c r="C16" s="21" t="s">
        <v>74</v>
      </c>
      <c r="D16" s="21"/>
      <c r="E16" s="129"/>
      <c r="F16" s="129">
        <v>250</v>
      </c>
      <c r="G16" s="121">
        <v>250</v>
      </c>
      <c r="H16" s="63">
        <v>0</v>
      </c>
      <c r="I16" s="63">
        <v>0</v>
      </c>
      <c r="J16" s="63">
        <v>0</v>
      </c>
      <c r="K16" s="63">
        <v>0</v>
      </c>
      <c r="L16" s="63">
        <v>0</v>
      </c>
    </row>
    <row r="17" spans="1:12" x14ac:dyDescent="0.2">
      <c r="A17" s="3"/>
      <c r="B17" s="22">
        <v>113</v>
      </c>
      <c r="C17" s="21" t="s">
        <v>75</v>
      </c>
      <c r="D17" s="21"/>
      <c r="E17" s="129"/>
      <c r="F17" s="129"/>
      <c r="G17" s="121">
        <f>Budget!H25</f>
        <v>0</v>
      </c>
      <c r="H17" s="63"/>
      <c r="I17" s="63"/>
      <c r="J17" s="63"/>
      <c r="K17" s="63"/>
      <c r="L17" s="63"/>
    </row>
    <row r="18" spans="1:12" x14ac:dyDescent="0.2">
      <c r="A18" s="3"/>
      <c r="B18" s="22">
        <v>119</v>
      </c>
      <c r="C18" s="21" t="s">
        <v>393</v>
      </c>
      <c r="D18" s="21"/>
      <c r="E18" s="129"/>
      <c r="F18" s="129">
        <v>699.89</v>
      </c>
      <c r="G18" s="121">
        <v>750</v>
      </c>
      <c r="H18" s="63">
        <v>750</v>
      </c>
      <c r="I18" s="64">
        <v>750</v>
      </c>
      <c r="J18" s="63">
        <v>750</v>
      </c>
      <c r="K18" s="63">
        <v>750</v>
      </c>
      <c r="L18" s="63">
        <v>750</v>
      </c>
    </row>
    <row r="19" spans="1:12" x14ac:dyDescent="0.2">
      <c r="A19" s="3"/>
      <c r="B19" s="24"/>
      <c r="C19" s="3"/>
      <c r="D19" s="3"/>
      <c r="E19" s="130"/>
      <c r="F19" s="130"/>
      <c r="G19" s="57"/>
      <c r="H19" s="57"/>
      <c r="I19" s="58"/>
      <c r="J19" s="57"/>
      <c r="K19" s="57"/>
      <c r="L19" s="57"/>
    </row>
    <row r="20" spans="1:12" x14ac:dyDescent="0.2">
      <c r="A20" s="21">
        <v>12</v>
      </c>
      <c r="B20" s="25" t="s">
        <v>76</v>
      </c>
      <c r="C20" s="21"/>
      <c r="D20" s="21"/>
      <c r="E20" s="129"/>
      <c r="F20" s="129"/>
      <c r="G20" s="62">
        <f t="shared" ref="G20:L20" si="2">SUM(G21:G23)</f>
        <v>0</v>
      </c>
      <c r="H20" s="62">
        <f t="shared" si="2"/>
        <v>0</v>
      </c>
      <c r="I20" s="62">
        <f t="shared" si="2"/>
        <v>0</v>
      </c>
      <c r="J20" s="62">
        <f t="shared" si="2"/>
        <v>0</v>
      </c>
      <c r="K20" s="62">
        <f t="shared" si="2"/>
        <v>0</v>
      </c>
      <c r="L20" s="62">
        <f t="shared" si="2"/>
        <v>0</v>
      </c>
    </row>
    <row r="21" spans="1:12" x14ac:dyDescent="0.2">
      <c r="A21" s="3"/>
      <c r="B21" s="22">
        <v>120</v>
      </c>
      <c r="C21" s="21" t="s">
        <v>77</v>
      </c>
      <c r="D21" s="21"/>
      <c r="E21" s="129"/>
      <c r="F21" s="129"/>
      <c r="G21" s="121">
        <f>Budget!H29</f>
        <v>0</v>
      </c>
      <c r="H21" s="63"/>
      <c r="I21" s="63"/>
      <c r="J21" s="63"/>
      <c r="K21" s="63"/>
      <c r="L21" s="63"/>
    </row>
    <row r="22" spans="1:12" x14ac:dyDescent="0.2">
      <c r="A22" s="3"/>
      <c r="B22" s="22">
        <v>121</v>
      </c>
      <c r="C22" s="21" t="s">
        <v>78</v>
      </c>
      <c r="D22" s="21"/>
      <c r="E22" s="129"/>
      <c r="F22" s="129"/>
      <c r="G22" s="121">
        <f>Budget!H30</f>
        <v>0</v>
      </c>
      <c r="H22" s="63"/>
      <c r="I22" s="63"/>
      <c r="J22" s="63"/>
      <c r="K22" s="63"/>
      <c r="L22" s="63"/>
    </row>
    <row r="23" spans="1:12" x14ac:dyDescent="0.2">
      <c r="A23" s="3"/>
      <c r="B23" s="22">
        <v>129</v>
      </c>
      <c r="C23" s="21" t="s">
        <v>70</v>
      </c>
      <c r="D23" s="21"/>
      <c r="E23" s="129"/>
      <c r="F23" s="129"/>
      <c r="G23" s="121">
        <f>Budget!H31</f>
        <v>0</v>
      </c>
      <c r="H23" s="63"/>
      <c r="I23" s="64"/>
      <c r="J23" s="63"/>
      <c r="K23" s="63"/>
      <c r="L23" s="63"/>
    </row>
    <row r="24" spans="1:12" x14ac:dyDescent="0.2">
      <c r="A24" s="3"/>
      <c r="B24" s="24"/>
      <c r="C24" s="3"/>
      <c r="D24" s="3"/>
      <c r="E24" s="130"/>
      <c r="F24" s="130"/>
      <c r="G24" s="57"/>
      <c r="H24" s="57"/>
      <c r="I24" s="58"/>
      <c r="J24" s="57"/>
      <c r="K24" s="57"/>
      <c r="L24" s="57"/>
    </row>
    <row r="25" spans="1:12" x14ac:dyDescent="0.2">
      <c r="A25" s="21">
        <v>13</v>
      </c>
      <c r="B25" s="25" t="s">
        <v>79</v>
      </c>
      <c r="C25" s="21"/>
      <c r="D25" s="21"/>
      <c r="E25" s="129"/>
      <c r="F25" s="129">
        <f>SUM(F26:F32)</f>
        <v>3032.0299999999997</v>
      </c>
      <c r="G25" s="62">
        <f t="shared" ref="G25:L25" si="3">SUM(G26:G31)</f>
        <v>11936.31</v>
      </c>
      <c r="H25" s="62">
        <f t="shared" si="3"/>
        <v>3484.91</v>
      </c>
      <c r="I25" s="62">
        <f t="shared" si="3"/>
        <v>3484.91</v>
      </c>
      <c r="J25" s="62">
        <f t="shared" si="3"/>
        <v>3484.91</v>
      </c>
      <c r="K25" s="62">
        <f t="shared" si="3"/>
        <v>3575.91</v>
      </c>
      <c r="L25" s="62">
        <f t="shared" si="3"/>
        <v>3575.91</v>
      </c>
    </row>
    <row r="26" spans="1:12" x14ac:dyDescent="0.2">
      <c r="A26" s="3"/>
      <c r="B26" s="22">
        <v>130</v>
      </c>
      <c r="C26" s="21" t="s">
        <v>80</v>
      </c>
      <c r="D26" s="21"/>
      <c r="E26" s="129"/>
      <c r="F26" s="129">
        <v>3010.98</v>
      </c>
      <c r="G26" s="121">
        <f>Budget!H34</f>
        <v>3409</v>
      </c>
      <c r="H26" s="63">
        <v>3409</v>
      </c>
      <c r="I26" s="63">
        <v>3409</v>
      </c>
      <c r="J26" s="63">
        <v>3409</v>
      </c>
      <c r="K26" s="63">
        <v>3500</v>
      </c>
      <c r="L26" s="63">
        <v>3500</v>
      </c>
    </row>
    <row r="27" spans="1:12" x14ac:dyDescent="0.2">
      <c r="A27" s="3"/>
      <c r="B27" s="22">
        <v>131</v>
      </c>
      <c r="C27" s="21" t="s">
        <v>81</v>
      </c>
      <c r="D27" s="21"/>
      <c r="E27" s="129"/>
      <c r="F27" s="129"/>
      <c r="G27" s="121">
        <f>Budget!H35</f>
        <v>0</v>
      </c>
      <c r="H27" s="63"/>
      <c r="I27" s="63">
        <v>0</v>
      </c>
      <c r="J27" s="63">
        <v>0</v>
      </c>
      <c r="K27" s="63">
        <v>0</v>
      </c>
      <c r="L27" s="63">
        <v>0</v>
      </c>
    </row>
    <row r="28" spans="1:12" x14ac:dyDescent="0.2">
      <c r="A28" s="3"/>
      <c r="B28" s="22">
        <v>132</v>
      </c>
      <c r="C28" s="21" t="s">
        <v>82</v>
      </c>
      <c r="D28" s="21"/>
      <c r="E28" s="129"/>
      <c r="F28" s="129">
        <v>22.31</v>
      </c>
      <c r="G28" s="121">
        <f>Budget!H36</f>
        <v>22.31</v>
      </c>
      <c r="H28" s="63">
        <v>22.91</v>
      </c>
      <c r="I28" s="63">
        <v>22.91</v>
      </c>
      <c r="J28" s="63">
        <v>22.91</v>
      </c>
      <c r="K28" s="63">
        <v>22.91</v>
      </c>
      <c r="L28" s="63">
        <v>22.91</v>
      </c>
    </row>
    <row r="29" spans="1:12" x14ac:dyDescent="0.2">
      <c r="A29" s="3"/>
      <c r="B29" s="22">
        <v>133</v>
      </c>
      <c r="C29" s="21" t="s">
        <v>436</v>
      </c>
      <c r="D29" s="21"/>
      <c r="E29" s="129"/>
      <c r="F29" s="129">
        <v>-1.26</v>
      </c>
      <c r="G29" s="121">
        <f>Budget!H37</f>
        <v>8500</v>
      </c>
      <c r="H29" s="63">
        <v>5</v>
      </c>
      <c r="I29" s="63">
        <v>5</v>
      </c>
      <c r="J29" s="63">
        <v>5</v>
      </c>
      <c r="K29" s="63">
        <v>5</v>
      </c>
      <c r="L29" s="63">
        <v>5</v>
      </c>
    </row>
    <row r="30" spans="1:12" x14ac:dyDescent="0.2">
      <c r="A30" s="3"/>
      <c r="B30" s="22" t="s">
        <v>233</v>
      </c>
      <c r="C30" s="21" t="s">
        <v>234</v>
      </c>
      <c r="D30" s="21"/>
      <c r="E30" s="129"/>
      <c r="F30" s="129"/>
      <c r="G30" s="121">
        <f>Budget!H38</f>
        <v>5</v>
      </c>
      <c r="H30" s="63"/>
      <c r="I30" s="64"/>
      <c r="J30" s="63"/>
      <c r="K30" s="63"/>
      <c r="L30" s="63"/>
    </row>
    <row r="31" spans="1:12" x14ac:dyDescent="0.2">
      <c r="A31" s="3"/>
      <c r="B31" s="22">
        <v>139</v>
      </c>
      <c r="C31" s="21" t="s">
        <v>70</v>
      </c>
      <c r="D31" s="21"/>
      <c r="E31" s="129"/>
      <c r="F31" s="129"/>
      <c r="G31" s="121">
        <f>Budget!H39</f>
        <v>0</v>
      </c>
      <c r="H31" s="63">
        <v>48</v>
      </c>
      <c r="I31" s="64">
        <v>48</v>
      </c>
      <c r="J31" s="63">
        <v>48</v>
      </c>
      <c r="K31" s="63">
        <v>48</v>
      </c>
      <c r="L31" s="63">
        <v>48</v>
      </c>
    </row>
    <row r="32" spans="1:12" x14ac:dyDescent="0.2">
      <c r="A32" s="3"/>
      <c r="B32" s="24"/>
      <c r="C32" s="3"/>
      <c r="D32" s="3"/>
      <c r="E32" s="130"/>
      <c r="F32" s="130"/>
      <c r="G32" s="57"/>
      <c r="H32" s="57"/>
      <c r="I32" s="58"/>
      <c r="J32" s="57"/>
      <c r="K32" s="57"/>
      <c r="L32" s="57"/>
    </row>
    <row r="33" spans="1:12" x14ac:dyDescent="0.2">
      <c r="A33" s="21">
        <v>14</v>
      </c>
      <c r="B33" s="25" t="s">
        <v>83</v>
      </c>
      <c r="C33" s="21"/>
      <c r="D33" s="21"/>
      <c r="E33" s="129"/>
      <c r="F33" s="129"/>
      <c r="G33" s="62">
        <f t="shared" ref="G33:L33" si="4">G34</f>
        <v>0</v>
      </c>
      <c r="H33" s="62">
        <f t="shared" si="4"/>
        <v>0</v>
      </c>
      <c r="I33" s="62">
        <f t="shared" si="4"/>
        <v>0</v>
      </c>
      <c r="J33" s="62">
        <f t="shared" si="4"/>
        <v>0</v>
      </c>
      <c r="K33" s="62">
        <f t="shared" si="4"/>
        <v>0</v>
      </c>
      <c r="L33" s="62">
        <f t="shared" si="4"/>
        <v>0</v>
      </c>
    </row>
    <row r="34" spans="1:12" x14ac:dyDescent="0.2">
      <c r="A34" s="3"/>
      <c r="B34" s="22">
        <v>140</v>
      </c>
      <c r="C34" s="21" t="s">
        <v>84</v>
      </c>
      <c r="D34" s="21"/>
      <c r="E34" s="129"/>
      <c r="F34" s="129"/>
      <c r="G34" s="121">
        <f>Budget!H41</f>
        <v>0</v>
      </c>
      <c r="H34" s="63"/>
      <c r="I34" s="64"/>
      <c r="J34" s="63"/>
      <c r="K34" s="63"/>
      <c r="L34" s="63"/>
    </row>
    <row r="35" spans="1:12" x14ac:dyDescent="0.2">
      <c r="A35" s="3"/>
      <c r="B35" s="24"/>
      <c r="C35" s="3"/>
      <c r="D35" s="3"/>
      <c r="E35" s="130"/>
      <c r="F35" s="130"/>
      <c r="G35" s="57"/>
      <c r="H35" s="57"/>
      <c r="I35" s="58"/>
      <c r="J35" s="57"/>
      <c r="K35" s="57"/>
      <c r="L35" s="57"/>
    </row>
    <row r="36" spans="1:12" x14ac:dyDescent="0.2">
      <c r="A36" s="21">
        <v>15</v>
      </c>
      <c r="B36" s="25" t="s">
        <v>85</v>
      </c>
      <c r="C36" s="21"/>
      <c r="D36" s="21"/>
      <c r="E36" s="129"/>
      <c r="F36" s="129"/>
      <c r="G36" s="121">
        <f>Budget!H44</f>
        <v>0</v>
      </c>
      <c r="H36" s="63"/>
      <c r="I36" s="63"/>
      <c r="J36" s="63"/>
      <c r="K36" s="63"/>
      <c r="L36" s="63"/>
    </row>
    <row r="37" spans="1:12" x14ac:dyDescent="0.2">
      <c r="A37" s="3"/>
      <c r="B37" s="24"/>
      <c r="C37" s="3"/>
      <c r="D37" s="3"/>
      <c r="E37" s="131"/>
      <c r="F37" s="131"/>
      <c r="G37" s="58"/>
      <c r="H37" s="58"/>
      <c r="I37" s="59"/>
      <c r="J37" s="58"/>
      <c r="K37" s="58"/>
      <c r="L37" s="58"/>
    </row>
    <row r="38" spans="1:12" x14ac:dyDescent="0.2">
      <c r="A38" s="37" t="s">
        <v>86</v>
      </c>
      <c r="B38" s="37" t="s">
        <v>87</v>
      </c>
      <c r="C38" s="38"/>
      <c r="D38" s="37"/>
      <c r="E38" s="132"/>
      <c r="F38" s="132"/>
      <c r="G38" s="60"/>
      <c r="H38" s="60"/>
      <c r="I38" s="60"/>
      <c r="J38" s="60"/>
      <c r="K38" s="60"/>
      <c r="L38" s="59"/>
    </row>
    <row r="39" spans="1:12" x14ac:dyDescent="0.2">
      <c r="A39" s="26"/>
      <c r="B39" s="27"/>
      <c r="C39" s="3"/>
      <c r="D39" s="3"/>
      <c r="E39" s="133"/>
      <c r="F39" s="133"/>
      <c r="G39" s="59"/>
      <c r="H39" s="59"/>
      <c r="I39" s="61"/>
      <c r="J39" s="59"/>
      <c r="K39" s="59"/>
      <c r="L39" s="59"/>
    </row>
    <row r="40" spans="1:12" x14ac:dyDescent="0.2">
      <c r="A40" s="21">
        <v>20</v>
      </c>
      <c r="B40" s="25" t="s">
        <v>68</v>
      </c>
      <c r="C40" s="21"/>
      <c r="D40" s="21"/>
      <c r="E40" s="129"/>
      <c r="F40" s="129">
        <f>SUM(F41:F49)</f>
        <v>1083.92</v>
      </c>
      <c r="G40" s="62">
        <f t="shared" ref="G40:L40" si="5">SUM(G41:G49)</f>
        <v>496</v>
      </c>
      <c r="H40" s="62">
        <f t="shared" si="5"/>
        <v>2432</v>
      </c>
      <c r="I40" s="62">
        <f t="shared" si="5"/>
        <v>2482</v>
      </c>
      <c r="J40" s="62">
        <f t="shared" si="5"/>
        <v>2507</v>
      </c>
      <c r="K40" s="62">
        <f t="shared" si="5"/>
        <v>2507</v>
      </c>
      <c r="L40" s="62">
        <f t="shared" si="5"/>
        <v>2532</v>
      </c>
    </row>
    <row r="41" spans="1:12" x14ac:dyDescent="0.2">
      <c r="A41" s="9"/>
      <c r="B41" s="22">
        <v>200</v>
      </c>
      <c r="C41" s="21" t="s">
        <v>88</v>
      </c>
      <c r="D41" s="21"/>
      <c r="E41" s="129"/>
      <c r="F41" s="129">
        <v>191.17</v>
      </c>
      <c r="G41" s="121">
        <f>Budget!H52</f>
        <v>352</v>
      </c>
      <c r="H41" s="63">
        <v>500</v>
      </c>
      <c r="I41" s="63">
        <v>500</v>
      </c>
      <c r="J41" s="63">
        <v>500</v>
      </c>
      <c r="K41" s="63">
        <v>500</v>
      </c>
      <c r="L41" s="63">
        <v>500</v>
      </c>
    </row>
    <row r="42" spans="1:12" x14ac:dyDescent="0.2">
      <c r="A42" s="9"/>
      <c r="B42" s="22">
        <v>201</v>
      </c>
      <c r="C42" s="21" t="s">
        <v>89</v>
      </c>
      <c r="D42" s="21"/>
      <c r="E42" s="129"/>
      <c r="F42" s="129">
        <v>70.75</v>
      </c>
      <c r="G42" s="121">
        <f>Budget!H60</f>
        <v>0</v>
      </c>
      <c r="H42" s="63">
        <v>500</v>
      </c>
      <c r="I42" s="63">
        <v>550</v>
      </c>
      <c r="J42" s="63">
        <v>550</v>
      </c>
      <c r="K42" s="63">
        <v>550</v>
      </c>
      <c r="L42" s="63">
        <v>575</v>
      </c>
    </row>
    <row r="43" spans="1:12" x14ac:dyDescent="0.2">
      <c r="A43" s="9"/>
      <c r="B43" s="22" t="s">
        <v>90</v>
      </c>
      <c r="C43" s="21" t="s">
        <v>91</v>
      </c>
      <c r="D43" s="21"/>
      <c r="E43" s="129"/>
      <c r="F43" s="129"/>
      <c r="G43" s="121">
        <f>Budget!H67</f>
        <v>0</v>
      </c>
      <c r="H43" s="63">
        <v>600</v>
      </c>
      <c r="I43" s="63">
        <v>600</v>
      </c>
      <c r="J43" s="63">
        <v>625</v>
      </c>
      <c r="K43" s="63">
        <v>625</v>
      </c>
      <c r="L43" s="63">
        <v>625</v>
      </c>
    </row>
    <row r="44" spans="1:12" x14ac:dyDescent="0.2">
      <c r="A44" s="9"/>
      <c r="B44" s="22" t="s">
        <v>92</v>
      </c>
      <c r="C44" s="21" t="s">
        <v>93</v>
      </c>
      <c r="D44" s="21"/>
      <c r="E44" s="129"/>
      <c r="F44" s="129">
        <v>72</v>
      </c>
      <c r="G44" s="121">
        <f>Budget!H73</f>
        <v>0</v>
      </c>
      <c r="H44" s="63">
        <v>75</v>
      </c>
      <c r="I44" s="63">
        <v>75</v>
      </c>
      <c r="J44" s="63">
        <v>75</v>
      </c>
      <c r="K44" s="63">
        <v>75</v>
      </c>
      <c r="L44" s="63">
        <v>75</v>
      </c>
    </row>
    <row r="45" spans="1:12" x14ac:dyDescent="0.2">
      <c r="A45" s="3"/>
      <c r="B45" s="22" t="s">
        <v>94</v>
      </c>
      <c r="C45" s="21" t="s">
        <v>95</v>
      </c>
      <c r="D45" s="21"/>
      <c r="E45" s="129"/>
      <c r="F45" s="129"/>
      <c r="G45" s="121">
        <f>Budget!H74</f>
        <v>0</v>
      </c>
      <c r="H45" s="63"/>
      <c r="I45" s="63"/>
      <c r="J45" s="63"/>
      <c r="K45" s="63"/>
      <c r="L45" s="63"/>
    </row>
    <row r="46" spans="1:12" x14ac:dyDescent="0.2">
      <c r="A46" s="3"/>
      <c r="B46" s="22" t="s">
        <v>96</v>
      </c>
      <c r="C46" s="21" t="s">
        <v>97</v>
      </c>
      <c r="D46" s="21"/>
      <c r="E46" s="129"/>
      <c r="F46" s="129">
        <v>750</v>
      </c>
      <c r="G46" s="121">
        <f>Budget!H80</f>
        <v>0</v>
      </c>
      <c r="H46" s="63">
        <v>500</v>
      </c>
      <c r="I46" s="63">
        <v>500</v>
      </c>
      <c r="J46" s="63">
        <v>500</v>
      </c>
      <c r="K46" s="63">
        <v>500</v>
      </c>
      <c r="L46" s="63">
        <v>500</v>
      </c>
    </row>
    <row r="47" spans="1:12" x14ac:dyDescent="0.2">
      <c r="A47" s="3"/>
      <c r="B47" s="22" t="s">
        <v>98</v>
      </c>
      <c r="C47" s="21" t="s">
        <v>99</v>
      </c>
      <c r="D47" s="21"/>
      <c r="E47" s="129"/>
      <c r="F47" s="129"/>
      <c r="G47" s="121">
        <f>Budget!H87</f>
        <v>72</v>
      </c>
      <c r="H47" s="63">
        <v>185</v>
      </c>
      <c r="I47" s="63">
        <v>185</v>
      </c>
      <c r="J47" s="63">
        <v>185</v>
      </c>
      <c r="K47" s="63">
        <v>185</v>
      </c>
      <c r="L47" s="63">
        <v>185</v>
      </c>
    </row>
    <row r="48" spans="1:12" x14ac:dyDescent="0.2">
      <c r="A48" s="3"/>
      <c r="B48" s="22" t="s">
        <v>100</v>
      </c>
      <c r="C48" s="21" t="s">
        <v>101</v>
      </c>
      <c r="D48" s="21"/>
      <c r="E48" s="129"/>
      <c r="F48" s="129"/>
      <c r="G48" s="121">
        <f>Budget!H93</f>
        <v>0</v>
      </c>
      <c r="H48" s="63"/>
      <c r="I48" s="63"/>
      <c r="J48" s="63"/>
      <c r="K48" s="63"/>
      <c r="L48" s="63"/>
    </row>
    <row r="49" spans="1:12" x14ac:dyDescent="0.2">
      <c r="A49" s="3"/>
      <c r="B49" s="28">
        <v>209</v>
      </c>
      <c r="C49" s="21" t="s">
        <v>70</v>
      </c>
      <c r="D49" s="21"/>
      <c r="E49" s="129"/>
      <c r="F49" s="129"/>
      <c r="G49" s="121">
        <f>Budget!H94</f>
        <v>72</v>
      </c>
      <c r="H49" s="63">
        <v>72</v>
      </c>
      <c r="I49" s="64">
        <v>72</v>
      </c>
      <c r="J49" s="63">
        <v>72</v>
      </c>
      <c r="K49" s="63">
        <v>72</v>
      </c>
      <c r="L49" s="63">
        <v>72</v>
      </c>
    </row>
    <row r="50" spans="1:12" s="3" customFormat="1" x14ac:dyDescent="0.2">
      <c r="B50" s="27"/>
      <c r="E50" s="131"/>
      <c r="F50" s="131"/>
      <c r="G50" s="58"/>
      <c r="H50" s="58"/>
      <c r="I50" s="58"/>
      <c r="J50" s="58"/>
      <c r="K50" s="58"/>
      <c r="L50" s="58"/>
    </row>
    <row r="51" spans="1:12" x14ac:dyDescent="0.2">
      <c r="A51" s="21">
        <v>21</v>
      </c>
      <c r="B51" s="25" t="s">
        <v>102</v>
      </c>
      <c r="C51" s="21"/>
      <c r="D51" s="21"/>
      <c r="E51" s="129"/>
      <c r="F51" s="129">
        <f>SUM(F52:F59)</f>
        <v>9353.25</v>
      </c>
      <c r="G51" s="62">
        <f t="shared" ref="G51:L51" si="6">SUM(G52:G59)</f>
        <v>27450</v>
      </c>
      <c r="H51" s="62">
        <f t="shared" si="6"/>
        <v>11750</v>
      </c>
      <c r="I51" s="62">
        <f t="shared" si="6"/>
        <v>11750</v>
      </c>
      <c r="J51" s="62">
        <f t="shared" si="6"/>
        <v>11750</v>
      </c>
      <c r="K51" s="62">
        <f t="shared" si="6"/>
        <v>11750</v>
      </c>
      <c r="L51" s="62">
        <f t="shared" si="6"/>
        <v>11750</v>
      </c>
    </row>
    <row r="52" spans="1:12" x14ac:dyDescent="0.2">
      <c r="A52" s="3"/>
      <c r="B52" s="22">
        <v>210</v>
      </c>
      <c r="C52" s="21" t="s">
        <v>103</v>
      </c>
      <c r="D52" s="21"/>
      <c r="E52" s="129"/>
      <c r="F52" s="129">
        <v>8049.05</v>
      </c>
      <c r="G52" s="121">
        <f>Budget!H97</f>
        <v>13330</v>
      </c>
      <c r="H52" s="63">
        <v>8500</v>
      </c>
      <c r="I52" s="63">
        <v>8500</v>
      </c>
      <c r="J52" s="63">
        <v>8500</v>
      </c>
      <c r="K52" s="63">
        <v>8500</v>
      </c>
      <c r="L52" s="63">
        <v>8500</v>
      </c>
    </row>
    <row r="53" spans="1:12" x14ac:dyDescent="0.2">
      <c r="A53" s="3"/>
      <c r="B53" s="22">
        <v>211</v>
      </c>
      <c r="C53" s="21" t="s">
        <v>104</v>
      </c>
      <c r="D53" s="21"/>
      <c r="E53" s="129"/>
      <c r="F53" s="129"/>
      <c r="G53" s="121">
        <f>Budget!H105</f>
        <v>0</v>
      </c>
      <c r="H53" s="63"/>
      <c r="I53" s="63"/>
      <c r="J53" s="63"/>
      <c r="K53" s="63"/>
      <c r="L53" s="63"/>
    </row>
    <row r="54" spans="1:12" x14ac:dyDescent="0.2">
      <c r="A54" s="3"/>
      <c r="B54" s="22">
        <v>212</v>
      </c>
      <c r="C54" s="21" t="s">
        <v>105</v>
      </c>
      <c r="D54" s="21"/>
      <c r="E54" s="129"/>
      <c r="F54" s="129">
        <v>1190.47</v>
      </c>
      <c r="G54" s="121">
        <f>Budget!H113</f>
        <v>5880</v>
      </c>
      <c r="H54" s="63">
        <v>3000</v>
      </c>
      <c r="I54" s="63">
        <v>3000</v>
      </c>
      <c r="J54" s="63">
        <v>3000</v>
      </c>
      <c r="K54" s="63">
        <v>3000</v>
      </c>
      <c r="L54" s="63">
        <v>3000</v>
      </c>
    </row>
    <row r="55" spans="1:12" x14ac:dyDescent="0.2">
      <c r="A55" s="3"/>
      <c r="B55" s="22">
        <v>213</v>
      </c>
      <c r="C55" s="21" t="s">
        <v>95</v>
      </c>
      <c r="D55" s="21"/>
      <c r="E55" s="129"/>
      <c r="F55" s="129"/>
      <c r="G55" s="121">
        <f>Budget!H118</f>
        <v>8100</v>
      </c>
      <c r="H55" s="63"/>
      <c r="I55" s="63"/>
      <c r="J55" s="63"/>
      <c r="K55" s="63"/>
      <c r="L55" s="63"/>
    </row>
    <row r="56" spans="1:12" x14ac:dyDescent="0.2">
      <c r="A56" s="3"/>
      <c r="B56" s="22">
        <v>214</v>
      </c>
      <c r="C56" s="21" t="s">
        <v>106</v>
      </c>
      <c r="D56" s="21"/>
      <c r="E56" s="129"/>
      <c r="F56" s="129">
        <v>113.73</v>
      </c>
      <c r="G56" s="121">
        <f>Budget!H124</f>
        <v>0</v>
      </c>
      <c r="H56" s="63">
        <v>250</v>
      </c>
      <c r="I56" s="63">
        <v>250</v>
      </c>
      <c r="J56" s="63">
        <v>250</v>
      </c>
      <c r="K56" s="63">
        <v>250</v>
      </c>
      <c r="L56" s="63">
        <v>250</v>
      </c>
    </row>
    <row r="57" spans="1:12" x14ac:dyDescent="0.2">
      <c r="A57" s="3"/>
      <c r="B57" s="22">
        <v>215</v>
      </c>
      <c r="C57" s="21" t="s">
        <v>107</v>
      </c>
      <c r="D57" s="21"/>
      <c r="E57" s="129"/>
      <c r="F57" s="129"/>
      <c r="G57" s="121">
        <f>Budget!H125</f>
        <v>140</v>
      </c>
      <c r="H57" s="63"/>
      <c r="I57" s="63"/>
      <c r="J57" s="63"/>
      <c r="K57" s="63"/>
      <c r="L57" s="63"/>
    </row>
    <row r="58" spans="1:12" x14ac:dyDescent="0.2">
      <c r="A58" s="3"/>
      <c r="B58" s="22" t="s">
        <v>108</v>
      </c>
      <c r="C58" s="21" t="s">
        <v>101</v>
      </c>
      <c r="D58" s="21"/>
      <c r="E58" s="129"/>
      <c r="F58" s="129"/>
      <c r="G58" s="121">
        <f>Budget!H129</f>
        <v>0</v>
      </c>
      <c r="H58" s="63"/>
      <c r="I58" s="63"/>
      <c r="J58" s="63"/>
      <c r="K58" s="63"/>
      <c r="L58" s="63"/>
    </row>
    <row r="59" spans="1:12" x14ac:dyDescent="0.2">
      <c r="A59" s="3"/>
      <c r="B59" s="28">
        <v>219</v>
      </c>
      <c r="C59" s="21" t="s">
        <v>70</v>
      </c>
      <c r="D59" s="21"/>
      <c r="E59" s="129"/>
      <c r="F59" s="129"/>
      <c r="G59" s="121">
        <f>Budget!H130</f>
        <v>0</v>
      </c>
      <c r="H59" s="63"/>
      <c r="I59" s="64"/>
      <c r="J59" s="63"/>
      <c r="K59" s="63"/>
      <c r="L59" s="63"/>
    </row>
    <row r="60" spans="1:12" x14ac:dyDescent="0.2">
      <c r="A60" s="3"/>
      <c r="B60" s="27"/>
      <c r="C60" s="3"/>
      <c r="D60" s="3"/>
      <c r="E60" s="130"/>
      <c r="F60" s="130"/>
      <c r="G60" s="57"/>
      <c r="H60" s="57"/>
      <c r="I60" s="58"/>
      <c r="J60" s="57"/>
      <c r="K60" s="57"/>
      <c r="L60" s="57"/>
    </row>
    <row r="61" spans="1:12" x14ac:dyDescent="0.2">
      <c r="A61" s="21">
        <v>22</v>
      </c>
      <c r="B61" s="25" t="s">
        <v>76</v>
      </c>
      <c r="C61" s="21"/>
      <c r="D61" s="21"/>
      <c r="E61" s="129"/>
      <c r="F61" s="129">
        <f>SUM(F62:F70)</f>
        <v>949</v>
      </c>
      <c r="G61" s="62">
        <f t="shared" ref="G61:L61" si="7">SUM(G62:G71)</f>
        <v>3355</v>
      </c>
      <c r="H61" s="62">
        <f t="shared" si="7"/>
        <v>1375</v>
      </c>
      <c r="I61" s="62">
        <f t="shared" si="7"/>
        <v>1375</v>
      </c>
      <c r="J61" s="62">
        <f t="shared" si="7"/>
        <v>1375</v>
      </c>
      <c r="K61" s="62">
        <f t="shared" si="7"/>
        <v>1375</v>
      </c>
      <c r="L61" s="62">
        <f t="shared" si="7"/>
        <v>1375</v>
      </c>
    </row>
    <row r="62" spans="1:12" x14ac:dyDescent="0.2">
      <c r="A62" s="3"/>
      <c r="B62" s="22">
        <v>220</v>
      </c>
      <c r="C62" s="21" t="s">
        <v>109</v>
      </c>
      <c r="D62" s="21"/>
      <c r="E62" s="129"/>
      <c r="F62" s="129">
        <v>105</v>
      </c>
      <c r="G62" s="121">
        <f>Budget!H133</f>
        <v>2435</v>
      </c>
      <c r="H62" s="63">
        <v>500</v>
      </c>
      <c r="I62" s="63">
        <v>500</v>
      </c>
      <c r="J62" s="63">
        <v>500</v>
      </c>
      <c r="K62" s="63">
        <v>500</v>
      </c>
      <c r="L62" s="63">
        <v>500</v>
      </c>
    </row>
    <row r="63" spans="1:12" x14ac:dyDescent="0.2">
      <c r="A63" s="3"/>
      <c r="B63" s="22">
        <v>221</v>
      </c>
      <c r="C63" s="21" t="s">
        <v>110</v>
      </c>
      <c r="D63" s="21"/>
      <c r="E63" s="129"/>
      <c r="F63" s="129">
        <v>500</v>
      </c>
      <c r="G63" s="121">
        <f>Budget!H144</f>
        <v>500</v>
      </c>
      <c r="H63" s="63">
        <v>500</v>
      </c>
      <c r="I63" s="63">
        <v>500</v>
      </c>
      <c r="J63" s="63">
        <v>500</v>
      </c>
      <c r="K63" s="63">
        <v>500</v>
      </c>
      <c r="L63" s="63">
        <v>500</v>
      </c>
    </row>
    <row r="64" spans="1:12" x14ac:dyDescent="0.2">
      <c r="A64" s="3"/>
      <c r="B64" s="22">
        <v>222</v>
      </c>
      <c r="C64" s="21" t="s">
        <v>111</v>
      </c>
      <c r="D64" s="21"/>
      <c r="E64" s="129"/>
      <c r="F64" s="129"/>
      <c r="G64" s="121">
        <f>Budget!H145</f>
        <v>0</v>
      </c>
      <c r="H64" s="63"/>
      <c r="I64" s="63"/>
      <c r="J64" s="63"/>
      <c r="K64" s="63"/>
      <c r="L64" s="63"/>
    </row>
    <row r="65" spans="1:12" x14ac:dyDescent="0.2">
      <c r="A65" s="3"/>
      <c r="B65" s="22">
        <v>223</v>
      </c>
      <c r="C65" s="21" t="s">
        <v>112</v>
      </c>
      <c r="D65" s="21"/>
      <c r="E65" s="129"/>
      <c r="F65" s="129">
        <v>344</v>
      </c>
      <c r="G65" s="121">
        <f>Budget!H148</f>
        <v>20</v>
      </c>
      <c r="H65" s="63">
        <v>50</v>
      </c>
      <c r="I65" s="63">
        <v>50</v>
      </c>
      <c r="J65" s="63">
        <v>50</v>
      </c>
      <c r="K65" s="63">
        <v>50</v>
      </c>
      <c r="L65" s="63">
        <v>50</v>
      </c>
    </row>
    <row r="66" spans="1:12" x14ac:dyDescent="0.2">
      <c r="A66" s="3"/>
      <c r="B66" s="28">
        <v>224</v>
      </c>
      <c r="C66" s="21" t="s">
        <v>113</v>
      </c>
      <c r="D66" s="21"/>
      <c r="E66" s="129"/>
      <c r="F66" s="129"/>
      <c r="G66" s="121">
        <f>Budget!H149</f>
        <v>0</v>
      </c>
      <c r="H66" s="63">
        <v>325</v>
      </c>
      <c r="I66" s="63">
        <v>325</v>
      </c>
      <c r="J66" s="63">
        <v>325</v>
      </c>
      <c r="K66" s="63">
        <v>325</v>
      </c>
      <c r="L66" s="63">
        <v>325</v>
      </c>
    </row>
    <row r="67" spans="1:12" x14ac:dyDescent="0.2">
      <c r="A67" s="3"/>
      <c r="B67" s="22">
        <v>225</v>
      </c>
      <c r="C67" s="19" t="s">
        <v>101</v>
      </c>
      <c r="D67" s="19"/>
      <c r="E67" s="129"/>
      <c r="F67" s="129"/>
      <c r="G67" s="121">
        <f>Budget!H153</f>
        <v>0</v>
      </c>
      <c r="H67" s="63"/>
      <c r="I67" s="63"/>
      <c r="J67" s="63"/>
      <c r="K67" s="63"/>
      <c r="L67" s="63"/>
    </row>
    <row r="68" spans="1:12" x14ac:dyDescent="0.2">
      <c r="A68" s="3"/>
      <c r="B68" s="22">
        <v>226</v>
      </c>
      <c r="C68" s="21" t="s">
        <v>114</v>
      </c>
      <c r="D68" s="21"/>
      <c r="E68" s="129"/>
      <c r="F68" s="129"/>
      <c r="G68" s="121">
        <f>Budget!H154</f>
        <v>0</v>
      </c>
      <c r="H68" s="63"/>
      <c r="I68" s="63"/>
      <c r="J68" s="63"/>
      <c r="K68" s="63"/>
      <c r="L68" s="63"/>
    </row>
    <row r="69" spans="1:12" x14ac:dyDescent="0.2">
      <c r="A69" s="3"/>
      <c r="B69" s="22">
        <v>227</v>
      </c>
      <c r="C69" s="19" t="s">
        <v>115</v>
      </c>
      <c r="D69" s="21"/>
      <c r="E69" s="129"/>
      <c r="F69" s="129"/>
      <c r="G69" s="121">
        <f>Budget!H155</f>
        <v>400</v>
      </c>
      <c r="H69" s="63"/>
      <c r="I69" s="64"/>
      <c r="J69" s="63"/>
      <c r="K69" s="63"/>
      <c r="L69" s="63"/>
    </row>
    <row r="70" spans="1:12" x14ac:dyDescent="0.2">
      <c r="A70" s="3"/>
      <c r="B70" s="22" t="s">
        <v>116</v>
      </c>
      <c r="C70" s="21" t="s">
        <v>95</v>
      </c>
      <c r="D70" s="21"/>
      <c r="E70" s="129"/>
      <c r="F70" s="129"/>
      <c r="G70" s="121">
        <f>Budget!H156</f>
        <v>0</v>
      </c>
      <c r="H70" s="63"/>
      <c r="I70" s="63"/>
      <c r="J70" s="63"/>
      <c r="K70" s="63"/>
      <c r="L70" s="63"/>
    </row>
    <row r="71" spans="1:12" x14ac:dyDescent="0.2">
      <c r="A71" s="3"/>
      <c r="B71" s="22">
        <v>229</v>
      </c>
      <c r="C71" s="21" t="s">
        <v>70</v>
      </c>
      <c r="D71" s="21"/>
      <c r="E71" s="129"/>
      <c r="F71" s="129"/>
      <c r="G71" s="121">
        <f>Budget!H162</f>
        <v>0</v>
      </c>
      <c r="H71" s="63"/>
      <c r="I71" s="64"/>
      <c r="J71" s="63"/>
      <c r="K71" s="63"/>
      <c r="L71" s="63"/>
    </row>
    <row r="72" spans="1:12" x14ac:dyDescent="0.2">
      <c r="A72" s="3"/>
      <c r="B72" s="24"/>
      <c r="C72" s="3"/>
      <c r="D72" s="3"/>
      <c r="E72" s="130"/>
      <c r="F72" s="130"/>
      <c r="G72" s="57"/>
      <c r="H72" s="57"/>
      <c r="I72" s="58"/>
      <c r="J72" s="57"/>
      <c r="K72" s="57"/>
      <c r="L72" s="57"/>
    </row>
    <row r="73" spans="1:12" x14ac:dyDescent="0.2">
      <c r="A73" s="21">
        <v>23</v>
      </c>
      <c r="B73" s="25" t="s">
        <v>79</v>
      </c>
      <c r="C73" s="21"/>
      <c r="D73" s="21"/>
      <c r="E73" s="129"/>
      <c r="F73" s="129">
        <v>501.21</v>
      </c>
      <c r="G73" s="62">
        <f t="shared" ref="G73:L73" si="8">SUM(G74:G83)</f>
        <v>500</v>
      </c>
      <c r="H73" s="62">
        <f t="shared" si="8"/>
        <v>600</v>
      </c>
      <c r="I73" s="62">
        <f t="shared" si="8"/>
        <v>650</v>
      </c>
      <c r="J73" s="62">
        <f t="shared" si="8"/>
        <v>675</v>
      </c>
      <c r="K73" s="62">
        <f t="shared" si="8"/>
        <v>700</v>
      </c>
      <c r="L73" s="62">
        <f t="shared" si="8"/>
        <v>725</v>
      </c>
    </row>
    <row r="74" spans="1:12" x14ac:dyDescent="0.2">
      <c r="A74" s="3"/>
      <c r="B74" s="22">
        <v>230</v>
      </c>
      <c r="C74" s="21" t="s">
        <v>117</v>
      </c>
      <c r="D74" s="21"/>
      <c r="E74" s="129"/>
      <c r="F74" s="129"/>
      <c r="G74" s="121">
        <f>Budget!H165</f>
        <v>0</v>
      </c>
      <c r="H74" s="63"/>
      <c r="I74" s="63"/>
      <c r="J74" s="63"/>
      <c r="K74" s="63"/>
      <c r="L74" s="63"/>
    </row>
    <row r="75" spans="1:12" x14ac:dyDescent="0.2">
      <c r="A75" s="3"/>
      <c r="B75" s="22">
        <v>231</v>
      </c>
      <c r="C75" s="21" t="s">
        <v>118</v>
      </c>
      <c r="D75" s="21"/>
      <c r="E75" s="129"/>
      <c r="F75" s="129"/>
      <c r="G75" s="121">
        <f>Budget!H166</f>
        <v>0</v>
      </c>
      <c r="H75" s="63"/>
      <c r="I75" s="63"/>
      <c r="J75" s="63"/>
      <c r="K75" s="63"/>
      <c r="L75" s="63"/>
    </row>
    <row r="76" spans="1:12" x14ac:dyDescent="0.2">
      <c r="A76" s="3"/>
      <c r="B76" s="22">
        <v>232</v>
      </c>
      <c r="C76" s="21" t="s">
        <v>119</v>
      </c>
      <c r="D76" s="21"/>
      <c r="E76" s="129"/>
      <c r="F76" s="129"/>
      <c r="G76" s="121">
        <f>Budget!H167</f>
        <v>0</v>
      </c>
      <c r="H76" s="63"/>
      <c r="I76" s="63"/>
      <c r="J76" s="63"/>
      <c r="K76" s="63"/>
      <c r="L76" s="63"/>
    </row>
    <row r="77" spans="1:12" x14ac:dyDescent="0.2">
      <c r="A77" s="3"/>
      <c r="B77" s="22">
        <v>233</v>
      </c>
      <c r="C77" s="21" t="s">
        <v>99</v>
      </c>
      <c r="D77" s="21"/>
      <c r="E77" s="129"/>
      <c r="F77" s="129"/>
      <c r="G77" s="121">
        <f>Budget!H168</f>
        <v>0</v>
      </c>
      <c r="H77" s="63"/>
      <c r="I77" s="63"/>
      <c r="J77" s="63"/>
      <c r="K77" s="63"/>
      <c r="L77" s="63"/>
    </row>
    <row r="78" spans="1:12" x14ac:dyDescent="0.2">
      <c r="A78" s="3"/>
      <c r="B78" s="22">
        <v>234</v>
      </c>
      <c r="C78" s="21" t="s">
        <v>120</v>
      </c>
      <c r="D78" s="21"/>
      <c r="E78" s="129"/>
      <c r="F78" s="129"/>
      <c r="G78" s="121">
        <f>Budget!H169</f>
        <v>0</v>
      </c>
      <c r="H78" s="63"/>
      <c r="I78" s="63"/>
      <c r="J78" s="63"/>
      <c r="K78" s="63"/>
      <c r="L78" s="63"/>
    </row>
    <row r="79" spans="1:12" x14ac:dyDescent="0.2">
      <c r="A79" s="3"/>
      <c r="B79" s="22">
        <v>235</v>
      </c>
      <c r="C79" s="21" t="s">
        <v>121</v>
      </c>
      <c r="D79" s="21"/>
      <c r="E79" s="129"/>
      <c r="F79" s="129">
        <v>501.21</v>
      </c>
      <c r="G79" s="121">
        <v>500</v>
      </c>
      <c r="H79" s="63">
        <v>600</v>
      </c>
      <c r="I79" s="63">
        <v>650</v>
      </c>
      <c r="J79" s="63">
        <v>675</v>
      </c>
      <c r="K79" s="63">
        <v>700</v>
      </c>
      <c r="L79" s="63">
        <v>725</v>
      </c>
    </row>
    <row r="80" spans="1:12" x14ac:dyDescent="0.2">
      <c r="A80" s="3"/>
      <c r="B80" s="22">
        <v>236</v>
      </c>
      <c r="C80" s="21" t="s">
        <v>101</v>
      </c>
      <c r="D80" s="21"/>
      <c r="E80" s="129"/>
      <c r="F80" s="129"/>
      <c r="G80" s="121">
        <f>Budget!H171</f>
        <v>0</v>
      </c>
      <c r="H80" s="63"/>
      <c r="I80" s="63"/>
      <c r="J80" s="63"/>
      <c r="K80" s="63"/>
      <c r="L80" s="63"/>
    </row>
    <row r="81" spans="1:12" x14ac:dyDescent="0.2">
      <c r="A81" s="3"/>
      <c r="B81" s="22">
        <v>237</v>
      </c>
      <c r="C81" s="21" t="s">
        <v>122</v>
      </c>
      <c r="D81" s="21"/>
      <c r="E81" s="129"/>
      <c r="F81" s="129"/>
      <c r="G81" s="121">
        <f>Budget!H172</f>
        <v>0</v>
      </c>
      <c r="H81" s="63"/>
      <c r="I81" s="63"/>
      <c r="J81" s="63"/>
      <c r="K81" s="63"/>
      <c r="L81" s="63"/>
    </row>
    <row r="82" spans="1:12" x14ac:dyDescent="0.2">
      <c r="A82" s="3"/>
      <c r="B82" s="22" t="s">
        <v>123</v>
      </c>
      <c r="C82" s="21" t="s">
        <v>124</v>
      </c>
      <c r="D82" s="21"/>
      <c r="E82" s="129"/>
      <c r="F82" s="129"/>
      <c r="G82" s="121">
        <f>Budget!H173</f>
        <v>0</v>
      </c>
      <c r="H82" s="63"/>
      <c r="I82" s="64"/>
      <c r="J82" s="63"/>
      <c r="K82" s="63"/>
      <c r="L82" s="63"/>
    </row>
    <row r="83" spans="1:12" x14ac:dyDescent="0.2">
      <c r="A83" s="3"/>
      <c r="B83" s="22">
        <v>239</v>
      </c>
      <c r="C83" s="21" t="s">
        <v>70</v>
      </c>
      <c r="D83" s="21"/>
      <c r="E83" s="129"/>
      <c r="F83" s="129"/>
      <c r="G83" s="121">
        <f>Budget!H174</f>
        <v>0</v>
      </c>
      <c r="H83" s="63"/>
      <c r="I83" s="64"/>
      <c r="J83" s="63"/>
      <c r="K83" s="63"/>
      <c r="L83" s="63"/>
    </row>
    <row r="84" spans="1:12" x14ac:dyDescent="0.2">
      <c r="A84" s="3"/>
      <c r="B84" s="24"/>
      <c r="C84" s="3"/>
      <c r="D84" s="3"/>
      <c r="E84" s="130"/>
      <c r="F84" s="130"/>
      <c r="G84" s="57"/>
      <c r="H84" s="57"/>
      <c r="I84" s="58"/>
      <c r="J84" s="57"/>
      <c r="K84" s="57"/>
      <c r="L84" s="57"/>
    </row>
    <row r="85" spans="1:12" x14ac:dyDescent="0.2">
      <c r="A85" s="21">
        <v>24</v>
      </c>
      <c r="B85" s="25" t="s">
        <v>83</v>
      </c>
      <c r="C85" s="21"/>
      <c r="D85" s="21"/>
      <c r="E85" s="129"/>
      <c r="F85" s="129"/>
      <c r="G85" s="62">
        <f t="shared" ref="G85:L85" si="9">G86</f>
        <v>0</v>
      </c>
      <c r="H85" s="62">
        <f t="shared" si="9"/>
        <v>72</v>
      </c>
      <c r="I85" s="62">
        <f t="shared" si="9"/>
        <v>72</v>
      </c>
      <c r="J85" s="62">
        <f t="shared" si="9"/>
        <v>72</v>
      </c>
      <c r="K85" s="62">
        <f t="shared" si="9"/>
        <v>72</v>
      </c>
      <c r="L85" s="62">
        <f t="shared" si="9"/>
        <v>72</v>
      </c>
    </row>
    <row r="86" spans="1:12" x14ac:dyDescent="0.2">
      <c r="A86" s="3"/>
      <c r="B86" s="22">
        <v>240</v>
      </c>
      <c r="C86" s="21" t="s">
        <v>125</v>
      </c>
      <c r="D86" s="21"/>
      <c r="E86" s="129"/>
      <c r="F86" s="129"/>
      <c r="G86" s="121">
        <f>Budget!H177</f>
        <v>0</v>
      </c>
      <c r="H86" s="63">
        <v>72</v>
      </c>
      <c r="I86" s="64">
        <v>72</v>
      </c>
      <c r="J86" s="63">
        <v>72</v>
      </c>
      <c r="K86" s="63">
        <v>72</v>
      </c>
      <c r="L86" s="63">
        <v>72</v>
      </c>
    </row>
    <row r="87" spans="1:12" x14ac:dyDescent="0.2">
      <c r="A87" s="3"/>
      <c r="B87" s="24"/>
      <c r="C87" s="3"/>
      <c r="D87" s="3"/>
      <c r="E87" s="130"/>
      <c r="F87" s="130"/>
      <c r="G87" s="57"/>
      <c r="H87" s="57"/>
      <c r="I87" s="58"/>
      <c r="J87" s="57"/>
      <c r="K87" s="57"/>
      <c r="L87" s="57"/>
    </row>
    <row r="88" spans="1:12" x14ac:dyDescent="0.2">
      <c r="A88" s="21">
        <v>25</v>
      </c>
      <c r="B88" s="25" t="s">
        <v>85</v>
      </c>
      <c r="C88" s="21"/>
      <c r="D88" s="21"/>
      <c r="E88" s="129"/>
      <c r="F88" s="129"/>
      <c r="G88" s="121">
        <f>Budget!H179</f>
        <v>0</v>
      </c>
      <c r="H88" s="63"/>
      <c r="I88" s="64"/>
      <c r="J88" s="63"/>
      <c r="K88" s="63"/>
      <c r="L88" s="63"/>
    </row>
    <row r="89" spans="1:12" x14ac:dyDescent="0.2">
      <c r="A89" s="3"/>
      <c r="B89" s="24"/>
      <c r="C89" s="3"/>
      <c r="D89" s="3"/>
      <c r="E89" s="130"/>
      <c r="F89" s="130"/>
      <c r="G89" s="57"/>
      <c r="H89" s="57"/>
      <c r="I89" s="58"/>
      <c r="J89" s="57"/>
      <c r="K89" s="57"/>
      <c r="L89" s="57"/>
    </row>
    <row r="90" spans="1:12" x14ac:dyDescent="0.2">
      <c r="A90" s="21">
        <v>29</v>
      </c>
      <c r="B90" s="25" t="s">
        <v>127</v>
      </c>
      <c r="C90" s="21"/>
      <c r="D90" s="21"/>
      <c r="E90" s="129"/>
      <c r="F90" s="129"/>
      <c r="G90" s="121">
        <f>Budget!H185</f>
        <v>0</v>
      </c>
      <c r="H90" s="63"/>
      <c r="I90" s="63"/>
      <c r="J90" s="63"/>
      <c r="K90" s="63"/>
      <c r="L90" s="63"/>
    </row>
    <row r="91" spans="1:12" x14ac:dyDescent="0.2">
      <c r="B91" s="24"/>
    </row>
    <row r="119" spans="2:9" x14ac:dyDescent="0.2">
      <c r="B119" s="3"/>
      <c r="C119" s="3"/>
      <c r="D119" s="3"/>
      <c r="E119" s="3"/>
      <c r="F119" s="3"/>
      <c r="G119" s="3"/>
      <c r="H119" s="3"/>
      <c r="I119" s="3"/>
    </row>
  </sheetData>
  <mergeCells count="1">
    <mergeCell ref="G5:L5"/>
  </mergeCells>
  <phoneticPr fontId="0" type="noConversion"/>
  <pageMargins left="0.59055118110236227" right="0.39370078740157483" top="0.35433070866141736" bottom="0.35433070866141736" header="0.31496062992125984" footer="0.23622047244094491"/>
  <pageSetup scale="95" orientation="landscape" useFirstPageNumber="1" r:id="rId1"/>
  <headerFooter alignWithMargins="0">
    <oddFooter xml:space="preserve">&amp;RMJP exploitatie &amp;P/&amp;N </oddFooter>
  </headerFooter>
  <rowBreaks count="1" manualBreakCount="1">
    <brk id="49" max="1638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Naarstartpagina">
                <anchor moveWithCells="1" sizeWithCells="1">
                  <from>
                    <xdr:col>7</xdr:col>
                    <xdr:colOff>0</xdr:colOff>
                    <xdr:row>0</xdr:row>
                    <xdr:rowOff>19050</xdr:rowOff>
                  </from>
                  <to>
                    <xdr:col>9</xdr:col>
                    <xdr:colOff>190500</xdr:colOff>
                    <xdr:row>3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Blad6"/>
  <dimension ref="A1:L132"/>
  <sheetViews>
    <sheetView tabSelected="1" topLeftCell="A42" zoomScaleNormal="100" workbookViewId="0">
      <selection activeCell="M51" sqref="M51"/>
    </sheetView>
  </sheetViews>
  <sheetFormatPr defaultRowHeight="12" x14ac:dyDescent="0.2"/>
  <cols>
    <col min="1" max="1" width="3" style="2" customWidth="1"/>
    <col min="2" max="2" width="5.140625" style="2" customWidth="1"/>
    <col min="3" max="3" width="6.5703125" style="2" customWidth="1"/>
    <col min="4" max="4" width="28.7109375" style="2" customWidth="1"/>
    <col min="5" max="5" width="8.7109375" style="2" customWidth="1"/>
    <col min="6" max="6" width="10.140625" style="2" customWidth="1"/>
    <col min="7" max="12" width="12.42578125" style="2" customWidth="1"/>
    <col min="13" max="13" width="9.85546875" style="2" bestFit="1" customWidth="1"/>
    <col min="14" max="16384" width="9.140625" style="2"/>
  </cols>
  <sheetData>
    <row r="1" spans="1:12" ht="13.5" x14ac:dyDescent="0.25">
      <c r="A1" s="1" t="str">
        <f>'Voorblad MJP'!C8</f>
        <v xml:space="preserve">DN </v>
      </c>
      <c r="K1" s="54" t="s">
        <v>210</v>
      </c>
      <c r="L1" s="55">
        <v>41444</v>
      </c>
    </row>
    <row r="2" spans="1:12" ht="13.5" x14ac:dyDescent="0.25">
      <c r="A2" s="1" t="str">
        <f>Gegevens!B1&amp;" te "&amp;Gegevens!B3&amp;" ("&amp;Gegevens!B4&amp;")"</f>
        <v>H Bernardus te Heikruis (Pepingen)</v>
      </c>
    </row>
    <row r="3" spans="1:12" x14ac:dyDescent="0.2">
      <c r="A3" s="3"/>
      <c r="B3" s="3"/>
      <c r="C3" s="3"/>
      <c r="D3" s="3"/>
      <c r="E3" s="3"/>
      <c r="F3" s="3"/>
      <c r="G3" s="3"/>
      <c r="H3" s="3"/>
      <c r="I3" s="3"/>
    </row>
    <row r="4" spans="1:12" ht="13.5" x14ac:dyDescent="0.25">
      <c r="A4" s="1" t="str">
        <f>"MEERJARENPLAN "&amp;Gegevens!E15&amp;" - "&amp;Gegevens!E22</f>
        <v>MEERJARENPLAN 2023 - 2028</v>
      </c>
    </row>
    <row r="5" spans="1:12" x14ac:dyDescent="0.2">
      <c r="A5" s="3"/>
      <c r="B5" s="3"/>
      <c r="C5" s="3"/>
      <c r="D5" s="3"/>
      <c r="E5" s="4" t="s">
        <v>3</v>
      </c>
      <c r="F5" s="4" t="s">
        <v>4</v>
      </c>
      <c r="G5" s="164" t="s">
        <v>5</v>
      </c>
      <c r="H5" s="164"/>
      <c r="I5" s="164"/>
      <c r="J5" s="164"/>
      <c r="K5" s="164"/>
      <c r="L5" s="164"/>
    </row>
    <row r="6" spans="1:12" x14ac:dyDescent="0.2">
      <c r="A6" s="3"/>
      <c r="B6" s="3"/>
      <c r="C6" s="3"/>
      <c r="D6" s="3"/>
      <c r="E6" s="18">
        <v>2022</v>
      </c>
      <c r="F6" s="18">
        <v>2023</v>
      </c>
      <c r="G6" s="18">
        <v>2024</v>
      </c>
      <c r="H6" s="18">
        <v>2025</v>
      </c>
      <c r="I6" s="18">
        <v>2026</v>
      </c>
      <c r="J6" s="18">
        <v>2027</v>
      </c>
      <c r="K6" s="18">
        <v>2028</v>
      </c>
      <c r="L6" s="18">
        <f>Gegevens!E22</f>
        <v>2028</v>
      </c>
    </row>
    <row r="7" spans="1:12" x14ac:dyDescent="0.2">
      <c r="A7" s="37" t="s">
        <v>128</v>
      </c>
      <c r="B7" s="37" t="s">
        <v>129</v>
      </c>
      <c r="C7" s="38"/>
      <c r="D7" s="37"/>
      <c r="E7" s="20"/>
      <c r="F7" s="20"/>
      <c r="G7" s="20"/>
      <c r="H7" s="20"/>
      <c r="I7" s="20"/>
      <c r="J7" s="20"/>
      <c r="K7" s="20"/>
      <c r="L7" s="3"/>
    </row>
    <row r="8" spans="1:12" x14ac:dyDescent="0.2">
      <c r="A8" s="26"/>
      <c r="B8" s="27"/>
      <c r="C8" s="3"/>
      <c r="D8" s="3"/>
      <c r="E8" s="3"/>
      <c r="F8" s="3"/>
      <c r="G8" s="3"/>
      <c r="H8" s="3"/>
      <c r="I8" s="9"/>
      <c r="J8" s="3"/>
      <c r="K8" s="3"/>
      <c r="L8" s="3"/>
    </row>
    <row r="9" spans="1:12" x14ac:dyDescent="0.2">
      <c r="A9" s="21">
        <v>30</v>
      </c>
      <c r="B9" s="25" t="s">
        <v>68</v>
      </c>
      <c r="C9" s="21"/>
      <c r="D9" s="21"/>
      <c r="E9" s="129"/>
      <c r="F9" s="129"/>
      <c r="G9" s="62">
        <f t="shared" ref="G9:L9" si="0">SUM(G10:G13)</f>
        <v>0</v>
      </c>
      <c r="H9" s="62">
        <f t="shared" si="0"/>
        <v>0</v>
      </c>
      <c r="I9" s="62">
        <f t="shared" si="0"/>
        <v>0</v>
      </c>
      <c r="J9" s="62">
        <f t="shared" si="0"/>
        <v>0</v>
      </c>
      <c r="K9" s="62">
        <f t="shared" si="0"/>
        <v>0</v>
      </c>
      <c r="L9" s="62">
        <f t="shared" si="0"/>
        <v>0</v>
      </c>
    </row>
    <row r="10" spans="1:12" x14ac:dyDescent="0.2">
      <c r="A10" s="3"/>
      <c r="B10" s="22">
        <v>300</v>
      </c>
      <c r="C10" s="21" t="s">
        <v>130</v>
      </c>
      <c r="D10" s="21"/>
      <c r="E10" s="129"/>
      <c r="F10" s="129"/>
      <c r="G10" s="121">
        <v>0</v>
      </c>
      <c r="H10" s="63">
        <v>0</v>
      </c>
      <c r="I10" s="63">
        <v>0</v>
      </c>
      <c r="J10" s="63">
        <v>0</v>
      </c>
      <c r="K10" s="63">
        <v>0</v>
      </c>
      <c r="L10" s="63"/>
    </row>
    <row r="11" spans="1:12" x14ac:dyDescent="0.2">
      <c r="A11" s="3"/>
      <c r="B11" s="22">
        <v>301</v>
      </c>
      <c r="C11" s="19" t="s">
        <v>131</v>
      </c>
      <c r="D11" s="21"/>
      <c r="E11" s="129"/>
      <c r="F11" s="129"/>
      <c r="G11" s="121">
        <f>Budget!H191</f>
        <v>0</v>
      </c>
      <c r="H11" s="63"/>
      <c r="I11" s="64"/>
      <c r="J11" s="63"/>
      <c r="K11" s="63"/>
      <c r="L11" s="63"/>
    </row>
    <row r="12" spans="1:12" x14ac:dyDescent="0.2">
      <c r="A12" s="3"/>
      <c r="B12" s="22">
        <v>302</v>
      </c>
      <c r="C12" s="19" t="s">
        <v>132</v>
      </c>
      <c r="D12" s="21"/>
      <c r="E12" s="129"/>
      <c r="F12" s="129"/>
      <c r="G12" s="121">
        <f>Budget!H192</f>
        <v>0</v>
      </c>
      <c r="H12" s="63"/>
      <c r="I12" s="64"/>
      <c r="J12" s="63"/>
      <c r="K12" s="63"/>
      <c r="L12" s="63"/>
    </row>
    <row r="13" spans="1:12" x14ac:dyDescent="0.2">
      <c r="A13" s="3"/>
      <c r="B13" s="22">
        <v>309</v>
      </c>
      <c r="C13" s="21" t="s">
        <v>70</v>
      </c>
      <c r="D13" s="21"/>
      <c r="E13" s="129"/>
      <c r="F13" s="129"/>
      <c r="G13" s="121">
        <f>Budget!H193</f>
        <v>0</v>
      </c>
      <c r="H13" s="63"/>
      <c r="I13" s="64"/>
      <c r="J13" s="63"/>
      <c r="K13" s="63"/>
      <c r="L13" s="63"/>
    </row>
    <row r="14" spans="1:12" x14ac:dyDescent="0.2">
      <c r="A14" s="3"/>
      <c r="B14" s="24"/>
      <c r="C14" s="3"/>
      <c r="D14" s="3"/>
      <c r="E14" s="19"/>
      <c r="F14" s="19"/>
      <c r="G14" s="57"/>
      <c r="H14" s="57"/>
      <c r="I14" s="58"/>
      <c r="J14" s="57"/>
      <c r="K14" s="57"/>
      <c r="L14" s="57"/>
    </row>
    <row r="15" spans="1:12" x14ac:dyDescent="0.2">
      <c r="A15" s="21">
        <v>31</v>
      </c>
      <c r="B15" s="25" t="s">
        <v>133</v>
      </c>
      <c r="C15" s="21"/>
      <c r="D15" s="21"/>
      <c r="E15" s="129">
        <f>E16</f>
        <v>41441.24</v>
      </c>
      <c r="F15" s="129"/>
      <c r="G15" s="62">
        <f>G16</f>
        <v>952241.7</v>
      </c>
      <c r="H15" s="62">
        <f t="shared" ref="H15:L15" si="1">H16+H21+H26</f>
        <v>0</v>
      </c>
      <c r="I15" s="62">
        <f t="shared" si="1"/>
        <v>0</v>
      </c>
      <c r="J15" s="62">
        <f t="shared" si="1"/>
        <v>0</v>
      </c>
      <c r="K15" s="62">
        <f t="shared" si="1"/>
        <v>0</v>
      </c>
      <c r="L15" s="62">
        <f t="shared" si="1"/>
        <v>0</v>
      </c>
    </row>
    <row r="16" spans="1:12" x14ac:dyDescent="0.2">
      <c r="A16" s="3"/>
      <c r="B16" s="22">
        <v>310</v>
      </c>
      <c r="C16" s="21" t="s">
        <v>103</v>
      </c>
      <c r="D16" s="21"/>
      <c r="E16" s="129">
        <f>E17</f>
        <v>41441.24</v>
      </c>
      <c r="F16" s="129"/>
      <c r="G16" s="62">
        <f>G17+G19+G20</f>
        <v>952241.7</v>
      </c>
      <c r="H16" s="62">
        <f>H17+H19+H20</f>
        <v>0</v>
      </c>
      <c r="I16" s="62">
        <f t="shared" ref="I16:L16" si="2">SUM(I17:I20)</f>
        <v>0</v>
      </c>
      <c r="J16" s="62">
        <f t="shared" si="2"/>
        <v>0</v>
      </c>
      <c r="K16" s="62">
        <f t="shared" si="2"/>
        <v>0</v>
      </c>
      <c r="L16" s="62">
        <f t="shared" si="2"/>
        <v>0</v>
      </c>
    </row>
    <row r="17" spans="1:12" x14ac:dyDescent="0.2">
      <c r="A17" s="3"/>
      <c r="B17" s="24"/>
      <c r="C17" s="21">
        <v>3100</v>
      </c>
      <c r="D17" s="21" t="s">
        <v>130</v>
      </c>
      <c r="E17" s="129">
        <v>41441.24</v>
      </c>
      <c r="F17" s="129"/>
      <c r="G17" s="121">
        <v>351120.85</v>
      </c>
      <c r="H17" s="63"/>
      <c r="I17" s="63"/>
      <c r="J17" s="63"/>
      <c r="K17" s="63"/>
      <c r="L17" s="63"/>
    </row>
    <row r="18" spans="1:12" x14ac:dyDescent="0.2">
      <c r="A18" s="3"/>
      <c r="B18" s="27"/>
      <c r="C18" s="21">
        <v>3101</v>
      </c>
      <c r="D18" s="21" t="s">
        <v>131</v>
      </c>
      <c r="E18" s="129"/>
      <c r="F18" s="129"/>
      <c r="G18" s="121">
        <f>Budget!H198</f>
        <v>0</v>
      </c>
      <c r="H18" s="63"/>
      <c r="I18" s="63"/>
      <c r="J18" s="63"/>
      <c r="K18" s="63"/>
      <c r="L18" s="63"/>
    </row>
    <row r="19" spans="1:12" x14ac:dyDescent="0.2">
      <c r="A19" s="3"/>
      <c r="B19" s="27"/>
      <c r="C19" s="21">
        <v>3102</v>
      </c>
      <c r="D19" s="21" t="s">
        <v>132</v>
      </c>
      <c r="E19" s="129"/>
      <c r="F19" s="129"/>
      <c r="G19" s="121">
        <v>250000</v>
      </c>
      <c r="H19" s="63"/>
      <c r="I19" s="63"/>
      <c r="J19" s="63"/>
      <c r="K19" s="63"/>
      <c r="L19" s="63"/>
    </row>
    <row r="20" spans="1:12" x14ac:dyDescent="0.2">
      <c r="A20" s="3"/>
      <c r="B20" s="27"/>
      <c r="C20" s="21">
        <v>3109</v>
      </c>
      <c r="D20" s="21" t="s">
        <v>421</v>
      </c>
      <c r="E20" s="129"/>
      <c r="F20" s="129"/>
      <c r="G20" s="121">
        <v>351120.85</v>
      </c>
      <c r="H20" s="63"/>
      <c r="I20" s="63"/>
      <c r="J20" s="63"/>
      <c r="K20" s="63"/>
      <c r="L20" s="63"/>
    </row>
    <row r="21" spans="1:12" x14ac:dyDescent="0.2">
      <c r="A21" s="3"/>
      <c r="B21" s="22">
        <v>311</v>
      </c>
      <c r="C21" s="21" t="s">
        <v>104</v>
      </c>
      <c r="D21" s="21"/>
      <c r="E21" s="129"/>
      <c r="F21" s="129"/>
      <c r="G21" s="62">
        <f t="shared" ref="G21:L21" si="3">SUM(G22:G25)</f>
        <v>0</v>
      </c>
      <c r="H21" s="62">
        <f t="shared" si="3"/>
        <v>0</v>
      </c>
      <c r="I21" s="62">
        <f t="shared" si="3"/>
        <v>0</v>
      </c>
      <c r="J21" s="62">
        <f t="shared" si="3"/>
        <v>0</v>
      </c>
      <c r="K21" s="62">
        <f t="shared" si="3"/>
        <v>0</v>
      </c>
      <c r="L21" s="62">
        <f t="shared" si="3"/>
        <v>0</v>
      </c>
    </row>
    <row r="22" spans="1:12" x14ac:dyDescent="0.2">
      <c r="A22" s="3"/>
      <c r="B22" s="24"/>
      <c r="C22" s="21">
        <v>3110</v>
      </c>
      <c r="D22" s="21" t="s">
        <v>130</v>
      </c>
      <c r="E22" s="129"/>
      <c r="F22" s="129"/>
      <c r="G22" s="121">
        <f>Budget!H202</f>
        <v>0</v>
      </c>
      <c r="H22" s="63"/>
      <c r="I22" s="63"/>
      <c r="J22" s="63"/>
      <c r="K22" s="63"/>
      <c r="L22" s="63"/>
    </row>
    <row r="23" spans="1:12" x14ac:dyDescent="0.2">
      <c r="A23" s="3"/>
      <c r="B23" s="27"/>
      <c r="C23" s="21">
        <v>3111</v>
      </c>
      <c r="D23" s="21" t="s">
        <v>131</v>
      </c>
      <c r="E23" s="129"/>
      <c r="F23" s="129"/>
      <c r="G23" s="121">
        <f>Budget!H203</f>
        <v>0</v>
      </c>
      <c r="H23" s="63"/>
      <c r="I23" s="63"/>
      <c r="J23" s="63"/>
      <c r="K23" s="63"/>
      <c r="L23" s="63"/>
    </row>
    <row r="24" spans="1:12" x14ac:dyDescent="0.2">
      <c r="A24" s="3"/>
      <c r="B24" s="27"/>
      <c r="C24" s="21">
        <v>3112</v>
      </c>
      <c r="D24" s="21" t="s">
        <v>132</v>
      </c>
      <c r="E24" s="129"/>
      <c r="F24" s="129"/>
      <c r="G24" s="121">
        <f>Budget!H204</f>
        <v>0</v>
      </c>
      <c r="H24" s="63"/>
      <c r="I24" s="63"/>
      <c r="J24" s="63"/>
      <c r="K24" s="63"/>
      <c r="L24" s="63"/>
    </row>
    <row r="25" spans="1:12" x14ac:dyDescent="0.2">
      <c r="A25" s="3"/>
      <c r="B25" s="27"/>
      <c r="C25" s="21">
        <v>3119</v>
      </c>
      <c r="D25" s="21" t="s">
        <v>70</v>
      </c>
      <c r="E25" s="129"/>
      <c r="F25" s="129"/>
      <c r="G25" s="121">
        <f>Budget!H205</f>
        <v>0</v>
      </c>
      <c r="H25" s="63"/>
      <c r="I25" s="63"/>
      <c r="J25" s="63"/>
      <c r="K25" s="63"/>
      <c r="L25" s="63"/>
    </row>
    <row r="26" spans="1:12" x14ac:dyDescent="0.2">
      <c r="A26" s="3"/>
      <c r="B26" s="22">
        <v>312</v>
      </c>
      <c r="C26" s="21" t="s">
        <v>105</v>
      </c>
      <c r="D26" s="21"/>
      <c r="E26" s="129"/>
      <c r="F26" s="129"/>
      <c r="G26" s="62">
        <f t="shared" ref="G26:L26" si="4">SUM(G27:G30)</f>
        <v>0</v>
      </c>
      <c r="H26" s="62">
        <f t="shared" si="4"/>
        <v>0</v>
      </c>
      <c r="I26" s="62">
        <f t="shared" si="4"/>
        <v>0</v>
      </c>
      <c r="J26" s="62">
        <f t="shared" si="4"/>
        <v>0</v>
      </c>
      <c r="K26" s="62">
        <f t="shared" si="4"/>
        <v>0</v>
      </c>
      <c r="L26" s="62">
        <f t="shared" si="4"/>
        <v>0</v>
      </c>
    </row>
    <row r="27" spans="1:12" x14ac:dyDescent="0.2">
      <c r="A27" s="3"/>
      <c r="B27" s="24"/>
      <c r="C27" s="21">
        <v>3120</v>
      </c>
      <c r="D27" s="21" t="s">
        <v>130</v>
      </c>
      <c r="E27" s="129"/>
      <c r="F27" s="129"/>
      <c r="G27" s="121">
        <f>Budget!H207</f>
        <v>0</v>
      </c>
      <c r="H27" s="63"/>
      <c r="I27" s="63"/>
      <c r="J27" s="63"/>
      <c r="K27" s="63"/>
      <c r="L27" s="63"/>
    </row>
    <row r="28" spans="1:12" x14ac:dyDescent="0.2">
      <c r="A28" s="3"/>
      <c r="B28" s="27"/>
      <c r="C28" s="21">
        <v>3121</v>
      </c>
      <c r="D28" s="21" t="s">
        <v>131</v>
      </c>
      <c r="E28" s="129"/>
      <c r="F28" s="129"/>
      <c r="G28" s="121">
        <f>Budget!H208</f>
        <v>0</v>
      </c>
      <c r="H28" s="63"/>
      <c r="I28" s="63"/>
      <c r="J28" s="63"/>
      <c r="K28" s="63"/>
      <c r="L28" s="63"/>
    </row>
    <row r="29" spans="1:12" x14ac:dyDescent="0.2">
      <c r="A29" s="3"/>
      <c r="B29" s="27"/>
      <c r="C29" s="21">
        <v>3122</v>
      </c>
      <c r="D29" s="21" t="s">
        <v>132</v>
      </c>
      <c r="E29" s="129"/>
      <c r="F29" s="129"/>
      <c r="G29" s="121">
        <f>Budget!H209</f>
        <v>0</v>
      </c>
      <c r="H29" s="63"/>
      <c r="I29" s="63"/>
      <c r="J29" s="63"/>
      <c r="K29" s="63"/>
      <c r="L29" s="63"/>
    </row>
    <row r="30" spans="1:12" x14ac:dyDescent="0.2">
      <c r="A30" s="3"/>
      <c r="B30" s="27"/>
      <c r="C30" s="21">
        <v>3129</v>
      </c>
      <c r="D30" s="21" t="s">
        <v>70</v>
      </c>
      <c r="E30" s="129"/>
      <c r="F30" s="129"/>
      <c r="G30" s="121">
        <f>Budget!H210</f>
        <v>0</v>
      </c>
      <c r="H30" s="63"/>
      <c r="I30" s="64"/>
      <c r="J30" s="63"/>
      <c r="K30" s="63"/>
      <c r="L30" s="63"/>
    </row>
    <row r="31" spans="1:12" x14ac:dyDescent="0.2">
      <c r="A31" s="3"/>
      <c r="B31" s="27"/>
      <c r="C31" s="14"/>
      <c r="D31" s="3"/>
      <c r="E31" s="19"/>
      <c r="F31" s="19"/>
      <c r="G31" s="57"/>
      <c r="H31" s="57"/>
      <c r="I31" s="58"/>
      <c r="J31" s="57"/>
      <c r="K31" s="57"/>
      <c r="L31" s="57"/>
    </row>
    <row r="32" spans="1:12" x14ac:dyDescent="0.2">
      <c r="A32" s="21">
        <v>32</v>
      </c>
      <c r="B32" s="25" t="s">
        <v>134</v>
      </c>
      <c r="C32" s="21"/>
      <c r="D32" s="21"/>
      <c r="E32" s="129"/>
      <c r="F32" s="129"/>
      <c r="G32" s="62">
        <f t="shared" ref="G32:L32" si="5">SUM(G33:G36)</f>
        <v>0</v>
      </c>
      <c r="H32" s="62">
        <f t="shared" si="5"/>
        <v>0</v>
      </c>
      <c r="I32" s="62">
        <f t="shared" si="5"/>
        <v>0</v>
      </c>
      <c r="J32" s="62">
        <f t="shared" si="5"/>
        <v>0</v>
      </c>
      <c r="K32" s="62">
        <f t="shared" si="5"/>
        <v>0</v>
      </c>
      <c r="L32" s="62">
        <f t="shared" si="5"/>
        <v>0</v>
      </c>
    </row>
    <row r="33" spans="1:12" x14ac:dyDescent="0.2">
      <c r="A33" s="3"/>
      <c r="B33" s="21">
        <v>320</v>
      </c>
      <c r="C33" s="21" t="s">
        <v>135</v>
      </c>
      <c r="D33" s="21"/>
      <c r="E33" s="129"/>
      <c r="F33" s="129"/>
      <c r="G33" s="121">
        <f>Budget!H213</f>
        <v>0</v>
      </c>
      <c r="H33" s="63"/>
      <c r="I33" s="63"/>
      <c r="J33" s="63"/>
      <c r="K33" s="63"/>
      <c r="L33" s="63"/>
    </row>
    <row r="34" spans="1:12" x14ac:dyDescent="0.2">
      <c r="A34" s="3"/>
      <c r="B34" s="21">
        <v>321</v>
      </c>
      <c r="C34" s="21" t="s">
        <v>136</v>
      </c>
      <c r="D34" s="21"/>
      <c r="E34" s="129"/>
      <c r="F34" s="129"/>
      <c r="G34" s="121">
        <f>Budget!H214</f>
        <v>0</v>
      </c>
      <c r="H34" s="63"/>
      <c r="I34" s="63"/>
      <c r="J34" s="63"/>
      <c r="K34" s="63"/>
      <c r="L34" s="63"/>
    </row>
    <row r="35" spans="1:12" x14ac:dyDescent="0.2">
      <c r="A35" s="3"/>
      <c r="B35" s="21">
        <v>322</v>
      </c>
      <c r="C35" s="21" t="s">
        <v>130</v>
      </c>
      <c r="D35" s="21"/>
      <c r="E35" s="129"/>
      <c r="F35" s="129"/>
      <c r="G35" s="121">
        <f>Budget!H215</f>
        <v>0</v>
      </c>
      <c r="H35" s="63"/>
      <c r="I35" s="63"/>
      <c r="J35" s="63"/>
      <c r="K35" s="63"/>
      <c r="L35" s="63"/>
    </row>
    <row r="36" spans="1:12" x14ac:dyDescent="0.2">
      <c r="A36" s="3"/>
      <c r="B36" s="21">
        <v>329</v>
      </c>
      <c r="C36" s="21" t="s">
        <v>70</v>
      </c>
      <c r="D36" s="21"/>
      <c r="E36" s="134"/>
      <c r="F36" s="134"/>
      <c r="G36" s="121">
        <f>Budget!H216</f>
        <v>0</v>
      </c>
      <c r="H36" s="65"/>
      <c r="I36" s="66"/>
      <c r="J36" s="65"/>
      <c r="K36" s="65"/>
      <c r="L36" s="65"/>
    </row>
    <row r="37" spans="1:12" x14ac:dyDescent="0.2">
      <c r="A37" s="3"/>
      <c r="B37" s="24"/>
      <c r="C37" s="3"/>
      <c r="D37" s="3"/>
      <c r="E37" s="14"/>
      <c r="F37" s="14"/>
      <c r="G37" s="58"/>
      <c r="H37" s="58"/>
      <c r="I37" s="58"/>
      <c r="J37" s="58"/>
      <c r="K37" s="58"/>
      <c r="L37" s="58"/>
    </row>
    <row r="38" spans="1:12" x14ac:dyDescent="0.2">
      <c r="A38" s="21">
        <v>33</v>
      </c>
      <c r="B38" s="25" t="s">
        <v>79</v>
      </c>
      <c r="C38" s="21"/>
      <c r="D38" s="21"/>
      <c r="E38" s="129"/>
      <c r="F38" s="129"/>
      <c r="G38" s="62">
        <f t="shared" ref="G38:L38" si="6">SUM(G39:G45)</f>
        <v>0</v>
      </c>
      <c r="H38" s="62">
        <f t="shared" si="6"/>
        <v>0</v>
      </c>
      <c r="I38" s="62">
        <f t="shared" si="6"/>
        <v>0</v>
      </c>
      <c r="J38" s="62">
        <f t="shared" si="6"/>
        <v>0</v>
      </c>
      <c r="K38" s="62">
        <f t="shared" si="6"/>
        <v>0</v>
      </c>
      <c r="L38" s="62">
        <f t="shared" si="6"/>
        <v>0</v>
      </c>
    </row>
    <row r="39" spans="1:12" x14ac:dyDescent="0.2">
      <c r="A39" s="3"/>
      <c r="B39" s="21">
        <v>330</v>
      </c>
      <c r="C39" s="21" t="s">
        <v>137</v>
      </c>
      <c r="D39" s="21"/>
      <c r="E39" s="129"/>
      <c r="F39" s="129"/>
      <c r="G39" s="121">
        <f>Budget!H219</f>
        <v>0</v>
      </c>
      <c r="H39" s="63"/>
      <c r="I39" s="63"/>
      <c r="J39" s="63"/>
      <c r="K39" s="63"/>
      <c r="L39" s="63"/>
    </row>
    <row r="40" spans="1:12" x14ac:dyDescent="0.2">
      <c r="A40" s="3"/>
      <c r="B40" s="21">
        <v>331</v>
      </c>
      <c r="C40" s="21" t="s">
        <v>138</v>
      </c>
      <c r="D40" s="21"/>
      <c r="E40" s="129"/>
      <c r="F40" s="129"/>
      <c r="G40" s="121">
        <f>Budget!H220</f>
        <v>0</v>
      </c>
      <c r="H40" s="63"/>
      <c r="I40" s="63"/>
      <c r="J40" s="63"/>
      <c r="K40" s="63"/>
      <c r="L40" s="63"/>
    </row>
    <row r="41" spans="1:12" x14ac:dyDescent="0.2">
      <c r="A41" s="3"/>
      <c r="B41" s="21">
        <v>332</v>
      </c>
      <c r="C41" s="21" t="s">
        <v>130</v>
      </c>
      <c r="D41" s="21"/>
      <c r="E41" s="129"/>
      <c r="F41" s="129"/>
      <c r="G41" s="121">
        <f>Budget!H221</f>
        <v>0</v>
      </c>
      <c r="H41" s="63"/>
      <c r="I41" s="63"/>
      <c r="J41" s="63"/>
      <c r="K41" s="63"/>
      <c r="L41" s="63"/>
    </row>
    <row r="42" spans="1:12" x14ac:dyDescent="0.2">
      <c r="A42" s="3"/>
      <c r="B42" s="28" t="s">
        <v>139</v>
      </c>
      <c r="C42" s="19" t="s">
        <v>131</v>
      </c>
      <c r="D42" s="19"/>
      <c r="E42" s="134"/>
      <c r="F42" s="134"/>
      <c r="G42" s="121">
        <f>Budget!H222</f>
        <v>0</v>
      </c>
      <c r="H42" s="65"/>
      <c r="I42" s="66"/>
      <c r="J42" s="65"/>
      <c r="K42" s="65"/>
      <c r="L42" s="65"/>
    </row>
    <row r="43" spans="1:12" x14ac:dyDescent="0.2">
      <c r="A43" s="3"/>
      <c r="B43" s="22" t="s">
        <v>140</v>
      </c>
      <c r="C43" s="19" t="s">
        <v>132</v>
      </c>
      <c r="D43" s="21"/>
      <c r="E43" s="134"/>
      <c r="F43" s="134"/>
      <c r="G43" s="121">
        <f>Budget!H223</f>
        <v>0</v>
      </c>
      <c r="H43" s="65"/>
      <c r="I43" s="66"/>
      <c r="J43" s="65"/>
      <c r="K43" s="65"/>
      <c r="L43" s="65"/>
    </row>
    <row r="44" spans="1:12" x14ac:dyDescent="0.2">
      <c r="A44" s="3"/>
      <c r="B44" s="28" t="s">
        <v>141</v>
      </c>
      <c r="C44" s="19" t="s">
        <v>142</v>
      </c>
      <c r="D44" s="21"/>
      <c r="E44" s="134"/>
      <c r="F44" s="134"/>
      <c r="G44" s="121">
        <f>Budget!H224</f>
        <v>0</v>
      </c>
      <c r="H44" s="65"/>
      <c r="I44" s="66"/>
      <c r="J44" s="65"/>
      <c r="K44" s="65"/>
      <c r="L44" s="65"/>
    </row>
    <row r="45" spans="1:12" x14ac:dyDescent="0.2">
      <c r="A45" s="3"/>
      <c r="B45" s="19">
        <v>339</v>
      </c>
      <c r="C45" s="19" t="s">
        <v>70</v>
      </c>
      <c r="D45" s="23"/>
      <c r="E45" s="129"/>
      <c r="F45" s="129"/>
      <c r="G45" s="121">
        <f>Budget!H225</f>
        <v>0</v>
      </c>
      <c r="H45" s="63"/>
      <c r="I45" s="64"/>
      <c r="J45" s="63"/>
      <c r="K45" s="63"/>
      <c r="L45" s="63"/>
    </row>
    <row r="46" spans="1:12" x14ac:dyDescent="0.2">
      <c r="A46" s="3"/>
      <c r="B46" s="27"/>
      <c r="C46" s="3"/>
      <c r="D46" s="3"/>
      <c r="E46" s="19"/>
      <c r="F46" s="19"/>
      <c r="G46" s="57"/>
      <c r="H46" s="57"/>
      <c r="I46" s="58"/>
      <c r="J46" s="57"/>
      <c r="K46" s="57"/>
      <c r="L46" s="57"/>
    </row>
    <row r="47" spans="1:12" x14ac:dyDescent="0.2">
      <c r="A47" s="21">
        <v>34</v>
      </c>
      <c r="B47" s="25" t="s">
        <v>83</v>
      </c>
      <c r="C47" s="21"/>
      <c r="D47" s="21"/>
      <c r="E47" s="129"/>
      <c r="F47" s="129"/>
      <c r="G47" s="62">
        <f t="shared" ref="G47:L47" si="7">SUM(G48:G49)</f>
        <v>0</v>
      </c>
      <c r="H47" s="62">
        <f t="shared" si="7"/>
        <v>0</v>
      </c>
      <c r="I47" s="62">
        <f t="shared" si="7"/>
        <v>0</v>
      </c>
      <c r="J47" s="62">
        <f t="shared" si="7"/>
        <v>0</v>
      </c>
      <c r="K47" s="62">
        <f t="shared" si="7"/>
        <v>0</v>
      </c>
      <c r="L47" s="62">
        <f t="shared" si="7"/>
        <v>0</v>
      </c>
    </row>
    <row r="48" spans="1:12" x14ac:dyDescent="0.2">
      <c r="A48" s="3"/>
      <c r="B48" s="21">
        <v>340</v>
      </c>
      <c r="C48" s="21" t="s">
        <v>143</v>
      </c>
      <c r="D48" s="21"/>
      <c r="E48" s="129"/>
      <c r="F48" s="129"/>
      <c r="G48" s="121">
        <f>Budget!H228</f>
        <v>0</v>
      </c>
      <c r="H48" s="63"/>
      <c r="I48" s="64"/>
      <c r="J48" s="63"/>
      <c r="K48" s="63"/>
      <c r="L48" s="63"/>
    </row>
    <row r="49" spans="1:12" x14ac:dyDescent="0.2">
      <c r="A49" s="3"/>
      <c r="B49" s="21">
        <v>341</v>
      </c>
      <c r="C49" s="21" t="s">
        <v>144</v>
      </c>
      <c r="D49" s="21"/>
      <c r="E49" s="129"/>
      <c r="F49" s="129"/>
      <c r="G49" s="121">
        <f>Budget!H229</f>
        <v>0</v>
      </c>
      <c r="H49" s="63"/>
      <c r="I49" s="64"/>
      <c r="J49" s="63"/>
      <c r="K49" s="63"/>
      <c r="L49" s="63"/>
    </row>
    <row r="50" spans="1:12" x14ac:dyDescent="0.2">
      <c r="A50" s="3"/>
      <c r="B50" s="24"/>
      <c r="C50" s="3"/>
      <c r="D50" s="3"/>
      <c r="E50" s="19"/>
      <c r="F50" s="19"/>
      <c r="G50" s="57"/>
      <c r="H50" s="57"/>
      <c r="I50" s="58"/>
      <c r="J50" s="57"/>
      <c r="K50" s="57"/>
      <c r="L50" s="57"/>
    </row>
    <row r="51" spans="1:12" x14ac:dyDescent="0.2">
      <c r="A51" s="21">
        <v>35</v>
      </c>
      <c r="B51" s="25" t="s">
        <v>85</v>
      </c>
      <c r="C51" s="21"/>
      <c r="D51" s="21"/>
      <c r="E51" s="129"/>
      <c r="F51" s="129"/>
      <c r="G51" s="62">
        <f t="shared" ref="G51:L51" si="8">SUM(G52:G54)</f>
        <v>0</v>
      </c>
      <c r="H51" s="62">
        <f t="shared" si="8"/>
        <v>0</v>
      </c>
      <c r="I51" s="62">
        <f t="shared" si="8"/>
        <v>0</v>
      </c>
      <c r="J51" s="62">
        <f t="shared" si="8"/>
        <v>0</v>
      </c>
      <c r="K51" s="62">
        <f t="shared" si="8"/>
        <v>0</v>
      </c>
      <c r="L51" s="62">
        <f t="shared" si="8"/>
        <v>0</v>
      </c>
    </row>
    <row r="52" spans="1:12" x14ac:dyDescent="0.2">
      <c r="A52" s="3"/>
      <c r="B52" s="21">
        <v>350</v>
      </c>
      <c r="C52" s="21" t="s">
        <v>145</v>
      </c>
      <c r="D52" s="21"/>
      <c r="E52" s="129"/>
      <c r="F52" s="129"/>
      <c r="G52" s="121">
        <f>Budget!H232</f>
        <v>0</v>
      </c>
      <c r="H52" s="63"/>
      <c r="I52" s="64"/>
      <c r="J52" s="63"/>
      <c r="K52" s="63"/>
      <c r="L52" s="63"/>
    </row>
    <row r="53" spans="1:12" x14ac:dyDescent="0.2">
      <c r="A53" s="3"/>
      <c r="B53" s="21">
        <v>351</v>
      </c>
      <c r="C53" s="21" t="s">
        <v>288</v>
      </c>
      <c r="D53" s="21"/>
      <c r="E53" s="129"/>
      <c r="F53" s="129"/>
      <c r="G53" s="121">
        <f>Budget!H233</f>
        <v>0</v>
      </c>
      <c r="H53" s="63"/>
      <c r="I53" s="64"/>
      <c r="J53" s="63"/>
      <c r="K53" s="63"/>
      <c r="L53" s="63"/>
    </row>
    <row r="54" spans="1:12" x14ac:dyDescent="0.2">
      <c r="A54" s="3"/>
      <c r="B54" s="21">
        <v>359</v>
      </c>
      <c r="C54" s="21" t="s">
        <v>70</v>
      </c>
      <c r="D54" s="21"/>
      <c r="E54" s="129"/>
      <c r="F54" s="129"/>
      <c r="G54" s="121">
        <f>Budget!H234</f>
        <v>0</v>
      </c>
      <c r="H54" s="63"/>
      <c r="I54" s="64"/>
      <c r="J54" s="63"/>
      <c r="K54" s="63"/>
      <c r="L54" s="63"/>
    </row>
    <row r="55" spans="1:12" x14ac:dyDescent="0.2">
      <c r="A55" s="3"/>
      <c r="B55" s="24"/>
      <c r="C55" s="3"/>
      <c r="D55" s="3"/>
      <c r="E55" s="19"/>
      <c r="F55" s="19"/>
      <c r="G55" s="57"/>
      <c r="H55" s="57"/>
      <c r="I55" s="58"/>
      <c r="J55" s="57"/>
      <c r="K55" s="57"/>
      <c r="L55" s="57"/>
    </row>
    <row r="56" spans="1:12" x14ac:dyDescent="0.2">
      <c r="A56" s="21">
        <v>39</v>
      </c>
      <c r="B56" s="25" t="s">
        <v>146</v>
      </c>
      <c r="C56" s="21"/>
      <c r="D56" s="21"/>
      <c r="E56" s="129"/>
      <c r="F56" s="129"/>
      <c r="G56" s="62">
        <v>0</v>
      </c>
      <c r="H56" s="62">
        <f>'Exploitatie MJP'!H90</f>
        <v>0</v>
      </c>
      <c r="I56" s="62">
        <f>'Exploitatie MJP'!I90</f>
        <v>0</v>
      </c>
      <c r="J56" s="62">
        <f>'Exploitatie MJP'!J90</f>
        <v>0</v>
      </c>
      <c r="K56" s="62">
        <f>'Exploitatie MJP'!K90</f>
        <v>0</v>
      </c>
      <c r="L56" s="62">
        <f>'Exploitatie MJP'!L90</f>
        <v>0</v>
      </c>
    </row>
    <row r="57" spans="1:12" x14ac:dyDescent="0.2">
      <c r="A57" s="3"/>
      <c r="B57" s="24"/>
      <c r="C57" s="3"/>
      <c r="D57" s="3"/>
      <c r="E57" s="14"/>
      <c r="F57" s="14"/>
      <c r="G57" s="58"/>
      <c r="H57" s="58"/>
      <c r="I57" s="59"/>
      <c r="J57" s="58"/>
      <c r="K57" s="58"/>
      <c r="L57" s="58"/>
    </row>
    <row r="58" spans="1:12" x14ac:dyDescent="0.2">
      <c r="A58" s="37" t="s">
        <v>147</v>
      </c>
      <c r="B58" s="37" t="s">
        <v>148</v>
      </c>
      <c r="C58" s="38"/>
      <c r="D58" s="37"/>
      <c r="E58" s="20"/>
      <c r="F58" s="20"/>
      <c r="G58" s="60"/>
      <c r="H58" s="60"/>
      <c r="I58" s="60"/>
      <c r="J58" s="60"/>
      <c r="K58" s="60"/>
      <c r="L58" s="59"/>
    </row>
    <row r="59" spans="1:12" x14ac:dyDescent="0.2">
      <c r="A59" s="26"/>
      <c r="B59" s="27"/>
      <c r="C59" s="3"/>
      <c r="D59" s="3"/>
      <c r="E59" s="3"/>
      <c r="F59" s="3"/>
      <c r="G59" s="59"/>
      <c r="H59" s="59"/>
      <c r="I59" s="61"/>
      <c r="J59" s="59"/>
      <c r="K59" s="59"/>
      <c r="L59" s="59"/>
    </row>
    <row r="60" spans="1:12" x14ac:dyDescent="0.2">
      <c r="A60" s="21">
        <v>40</v>
      </c>
      <c r="B60" s="25" t="s">
        <v>68</v>
      </c>
      <c r="C60" s="21"/>
      <c r="D60" s="21"/>
      <c r="E60" s="129"/>
      <c r="F60" s="129"/>
      <c r="G60" s="62">
        <f t="shared" ref="G60:L60" si="9">SUM(G61:G64)</f>
        <v>0</v>
      </c>
      <c r="H60" s="62">
        <f t="shared" si="9"/>
        <v>0</v>
      </c>
      <c r="I60" s="62">
        <f t="shared" si="9"/>
        <v>0</v>
      </c>
      <c r="J60" s="62">
        <f t="shared" si="9"/>
        <v>0</v>
      </c>
      <c r="K60" s="62">
        <f t="shared" si="9"/>
        <v>0</v>
      </c>
      <c r="L60" s="62">
        <f t="shared" si="9"/>
        <v>0</v>
      </c>
    </row>
    <row r="61" spans="1:12" x14ac:dyDescent="0.2">
      <c r="A61" s="3"/>
      <c r="B61" s="21">
        <v>400</v>
      </c>
      <c r="C61" s="21" t="s">
        <v>149</v>
      </c>
      <c r="D61" s="21"/>
      <c r="E61" s="129"/>
      <c r="F61" s="129"/>
      <c r="G61" s="121">
        <f>Budget!H241</f>
        <v>0</v>
      </c>
      <c r="H61" s="63"/>
      <c r="I61" s="63"/>
      <c r="J61" s="63"/>
      <c r="K61" s="63"/>
      <c r="L61" s="63"/>
    </row>
    <row r="62" spans="1:12" x14ac:dyDescent="0.2">
      <c r="A62" s="3"/>
      <c r="B62" s="21">
        <v>401</v>
      </c>
      <c r="C62" s="21" t="s">
        <v>150</v>
      </c>
      <c r="D62" s="21"/>
      <c r="E62" s="129"/>
      <c r="F62" s="129"/>
      <c r="G62" s="121">
        <f>Budget!H242</f>
        <v>0</v>
      </c>
      <c r="H62" s="63"/>
      <c r="I62" s="63"/>
      <c r="J62" s="63"/>
      <c r="K62" s="63"/>
      <c r="L62" s="63"/>
    </row>
    <row r="63" spans="1:12" x14ac:dyDescent="0.2">
      <c r="A63" s="3"/>
      <c r="B63" s="21">
        <v>402</v>
      </c>
      <c r="C63" s="21" t="s">
        <v>151</v>
      </c>
      <c r="D63" s="21"/>
      <c r="E63" s="129"/>
      <c r="F63" s="129"/>
      <c r="G63" s="121">
        <f>Budget!H243</f>
        <v>0</v>
      </c>
      <c r="H63" s="63"/>
      <c r="I63" s="63"/>
      <c r="J63" s="63"/>
      <c r="K63" s="63"/>
      <c r="L63" s="63"/>
    </row>
    <row r="64" spans="1:12" x14ac:dyDescent="0.2">
      <c r="A64" s="3"/>
      <c r="B64" s="21">
        <v>409</v>
      </c>
      <c r="C64" s="21" t="s">
        <v>70</v>
      </c>
      <c r="D64" s="21"/>
      <c r="E64" s="129"/>
      <c r="F64" s="129"/>
      <c r="G64" s="121">
        <f>Budget!H244</f>
        <v>0</v>
      </c>
      <c r="H64" s="63"/>
      <c r="I64" s="64"/>
      <c r="J64" s="63"/>
      <c r="K64" s="63"/>
      <c r="L64" s="63"/>
    </row>
    <row r="65" spans="1:12" x14ac:dyDescent="0.2">
      <c r="A65" s="3"/>
      <c r="B65" s="24"/>
      <c r="C65" s="3"/>
      <c r="D65" s="3"/>
      <c r="E65" s="19"/>
      <c r="F65" s="19"/>
      <c r="G65" s="57"/>
      <c r="H65" s="57"/>
      <c r="I65" s="58"/>
      <c r="J65" s="57"/>
      <c r="K65" s="57"/>
      <c r="L65" s="57"/>
    </row>
    <row r="66" spans="1:12" x14ac:dyDescent="0.2">
      <c r="A66" s="21">
        <v>41</v>
      </c>
      <c r="B66" s="25" t="s">
        <v>133</v>
      </c>
      <c r="C66" s="21"/>
      <c r="D66" s="21"/>
      <c r="E66" s="129">
        <f>E67</f>
        <v>41441.24</v>
      </c>
      <c r="F66" s="62"/>
      <c r="G66" s="2">
        <f>G67</f>
        <v>952241.70000000007</v>
      </c>
      <c r="H66" s="62">
        <f t="shared" ref="H66:L66" si="10">H67+H72+H77</f>
        <v>0</v>
      </c>
      <c r="I66" s="62">
        <f t="shared" si="10"/>
        <v>0</v>
      </c>
      <c r="J66" s="62">
        <f t="shared" si="10"/>
        <v>0</v>
      </c>
      <c r="K66" s="62">
        <f t="shared" si="10"/>
        <v>0</v>
      </c>
      <c r="L66" s="62">
        <f t="shared" si="10"/>
        <v>0</v>
      </c>
    </row>
    <row r="67" spans="1:12" s="3" customFormat="1" x14ac:dyDescent="0.2">
      <c r="B67" s="19">
        <v>410</v>
      </c>
      <c r="C67" s="3" t="s">
        <v>152</v>
      </c>
      <c r="D67" s="19"/>
      <c r="E67" s="129">
        <f>E70</f>
        <v>41441.24</v>
      </c>
      <c r="F67" s="62"/>
      <c r="G67" s="3">
        <f>SUM(G68:G70)</f>
        <v>952241.70000000007</v>
      </c>
      <c r="H67" s="62">
        <f t="shared" ref="H67:L67" si="11">SUM(H68:H71)</f>
        <v>0</v>
      </c>
      <c r="I67" s="62">
        <f t="shared" si="11"/>
        <v>0</v>
      </c>
      <c r="J67" s="62">
        <f t="shared" si="11"/>
        <v>0</v>
      </c>
      <c r="K67" s="62">
        <f t="shared" si="11"/>
        <v>0</v>
      </c>
      <c r="L67" s="62">
        <f t="shared" si="11"/>
        <v>0</v>
      </c>
    </row>
    <row r="68" spans="1:12" s="3" customFormat="1" x14ac:dyDescent="0.2">
      <c r="C68" s="22" t="s">
        <v>153</v>
      </c>
      <c r="D68" s="19" t="s">
        <v>154</v>
      </c>
      <c r="E68" s="129"/>
      <c r="F68" s="121"/>
      <c r="G68" s="3">
        <v>883273.03</v>
      </c>
      <c r="H68" s="63"/>
      <c r="I68" s="63"/>
      <c r="J68" s="63"/>
      <c r="K68" s="63"/>
      <c r="L68" s="63"/>
    </row>
    <row r="69" spans="1:12" s="3" customFormat="1" x14ac:dyDescent="0.2">
      <c r="C69" s="22" t="s">
        <v>155</v>
      </c>
      <c r="D69" s="19" t="s">
        <v>156</v>
      </c>
      <c r="E69" s="129"/>
      <c r="F69" s="121"/>
      <c r="H69" s="63"/>
      <c r="I69" s="63"/>
      <c r="J69" s="63"/>
      <c r="K69" s="63"/>
      <c r="L69" s="63"/>
    </row>
    <row r="70" spans="1:12" s="3" customFormat="1" x14ac:dyDescent="0.2">
      <c r="B70" s="29"/>
      <c r="C70" s="22" t="s">
        <v>157</v>
      </c>
      <c r="D70" s="19" t="s">
        <v>422</v>
      </c>
      <c r="E70" s="129">
        <v>41441.24</v>
      </c>
      <c r="F70" s="121"/>
      <c r="G70" s="3">
        <v>68968.67</v>
      </c>
      <c r="H70" s="63"/>
      <c r="I70" s="63">
        <v>0</v>
      </c>
      <c r="J70" s="63">
        <v>0</v>
      </c>
      <c r="K70" s="63">
        <v>0</v>
      </c>
      <c r="L70" s="63"/>
    </row>
    <row r="71" spans="1:12" s="3" customFormat="1" x14ac:dyDescent="0.2">
      <c r="C71" s="28" t="s">
        <v>159</v>
      </c>
      <c r="D71" s="19" t="s">
        <v>70</v>
      </c>
      <c r="E71" s="129"/>
      <c r="F71" s="129"/>
      <c r="G71" s="121">
        <f>Budget!H251</f>
        <v>0</v>
      </c>
      <c r="H71" s="63"/>
      <c r="I71" s="63"/>
      <c r="J71" s="63"/>
      <c r="K71" s="63"/>
      <c r="L71" s="63"/>
    </row>
    <row r="72" spans="1:12" s="3" customFormat="1" x14ac:dyDescent="0.2">
      <c r="B72" s="19">
        <v>411</v>
      </c>
      <c r="C72" s="2" t="s">
        <v>160</v>
      </c>
      <c r="D72" s="19"/>
      <c r="E72" s="129"/>
      <c r="F72" s="129"/>
      <c r="G72" s="62">
        <f t="shared" ref="G72:L72" si="12">SUM(G73:G76)</f>
        <v>0</v>
      </c>
      <c r="H72" s="62">
        <f t="shared" si="12"/>
        <v>0</v>
      </c>
      <c r="I72" s="62">
        <f t="shared" si="12"/>
        <v>0</v>
      </c>
      <c r="J72" s="62">
        <f t="shared" si="12"/>
        <v>0</v>
      </c>
      <c r="K72" s="62">
        <f t="shared" si="12"/>
        <v>0</v>
      </c>
      <c r="L72" s="62">
        <f t="shared" si="12"/>
        <v>0</v>
      </c>
    </row>
    <row r="73" spans="1:12" s="3" customFormat="1" x14ac:dyDescent="0.2">
      <c r="C73" s="22" t="s">
        <v>161</v>
      </c>
      <c r="D73" s="19" t="s">
        <v>154</v>
      </c>
      <c r="E73" s="129"/>
      <c r="F73" s="129"/>
      <c r="G73" s="121">
        <f>Budget!H253</f>
        <v>0</v>
      </c>
      <c r="H73" s="63"/>
      <c r="I73" s="63"/>
      <c r="J73" s="63"/>
      <c r="K73" s="63"/>
      <c r="L73" s="63"/>
    </row>
    <row r="74" spans="1:12" s="3" customFormat="1" x14ac:dyDescent="0.2">
      <c r="C74" s="22" t="s">
        <v>162</v>
      </c>
      <c r="D74" s="19" t="s">
        <v>156</v>
      </c>
      <c r="E74" s="129"/>
      <c r="F74" s="129"/>
      <c r="G74" s="121">
        <f>Budget!H254</f>
        <v>0</v>
      </c>
      <c r="H74" s="63"/>
      <c r="I74" s="63"/>
      <c r="J74" s="63"/>
      <c r="K74" s="63"/>
      <c r="L74" s="63"/>
    </row>
    <row r="75" spans="1:12" s="3" customFormat="1" x14ac:dyDescent="0.2">
      <c r="B75" s="29"/>
      <c r="C75" s="22" t="s">
        <v>163</v>
      </c>
      <c r="D75" s="19" t="s">
        <v>158</v>
      </c>
      <c r="E75" s="129"/>
      <c r="F75" s="129"/>
      <c r="G75" s="121">
        <f>Budget!H255</f>
        <v>0</v>
      </c>
      <c r="H75" s="63"/>
      <c r="I75" s="63"/>
      <c r="J75" s="63"/>
      <c r="K75" s="63"/>
      <c r="L75" s="63"/>
    </row>
    <row r="76" spans="1:12" s="3" customFormat="1" x14ac:dyDescent="0.2">
      <c r="C76" s="28" t="s">
        <v>164</v>
      </c>
      <c r="D76" s="19" t="s">
        <v>70</v>
      </c>
      <c r="E76" s="129"/>
      <c r="F76" s="129"/>
      <c r="G76" s="121">
        <f>Budget!H256</f>
        <v>0</v>
      </c>
      <c r="H76" s="63"/>
      <c r="I76" s="63"/>
      <c r="J76" s="63"/>
      <c r="K76" s="63"/>
      <c r="L76" s="63"/>
    </row>
    <row r="77" spans="1:12" s="3" customFormat="1" x14ac:dyDescent="0.2">
      <c r="B77" s="19">
        <v>412</v>
      </c>
      <c r="C77" s="3" t="s">
        <v>165</v>
      </c>
      <c r="D77" s="19"/>
      <c r="E77" s="129"/>
      <c r="F77" s="129"/>
      <c r="G77" s="62">
        <f t="shared" ref="G77:L77" si="13">SUM(G78:G81)</f>
        <v>0</v>
      </c>
      <c r="H77" s="62">
        <f t="shared" si="13"/>
        <v>0</v>
      </c>
      <c r="I77" s="62">
        <f t="shared" si="13"/>
        <v>0</v>
      </c>
      <c r="J77" s="62">
        <f t="shared" si="13"/>
        <v>0</v>
      </c>
      <c r="K77" s="62">
        <f t="shared" si="13"/>
        <v>0</v>
      </c>
      <c r="L77" s="62">
        <f t="shared" si="13"/>
        <v>0</v>
      </c>
    </row>
    <row r="78" spans="1:12" s="3" customFormat="1" x14ac:dyDescent="0.2">
      <c r="C78" s="22" t="s">
        <v>166</v>
      </c>
      <c r="D78" s="19" t="s">
        <v>154</v>
      </c>
      <c r="E78" s="129"/>
      <c r="F78" s="129"/>
      <c r="G78" s="121">
        <f>Budget!H258</f>
        <v>0</v>
      </c>
      <c r="H78" s="63"/>
      <c r="I78" s="63"/>
      <c r="J78" s="63"/>
      <c r="K78" s="63"/>
      <c r="L78" s="63"/>
    </row>
    <row r="79" spans="1:12" s="3" customFormat="1" x14ac:dyDescent="0.2">
      <c r="C79" s="22" t="s">
        <v>167</v>
      </c>
      <c r="D79" s="19" t="s">
        <v>156</v>
      </c>
      <c r="E79" s="129"/>
      <c r="F79" s="129"/>
      <c r="G79" s="121">
        <f>Budget!H259</f>
        <v>0</v>
      </c>
      <c r="H79" s="63"/>
      <c r="I79" s="63"/>
      <c r="J79" s="63"/>
      <c r="K79" s="63"/>
      <c r="L79" s="63"/>
    </row>
    <row r="80" spans="1:12" s="3" customFormat="1" x14ac:dyDescent="0.2">
      <c r="B80" s="29"/>
      <c r="C80" s="22" t="s">
        <v>168</v>
      </c>
      <c r="D80" s="19" t="s">
        <v>158</v>
      </c>
      <c r="E80" s="129"/>
      <c r="F80" s="129"/>
      <c r="G80" s="121">
        <f>Budget!H260</f>
        <v>0</v>
      </c>
      <c r="H80" s="63"/>
      <c r="I80" s="63"/>
      <c r="J80" s="63"/>
      <c r="K80" s="63"/>
      <c r="L80" s="63"/>
    </row>
    <row r="81" spans="1:12" s="3" customFormat="1" x14ac:dyDescent="0.2">
      <c r="C81" s="28" t="s">
        <v>169</v>
      </c>
      <c r="D81" s="19" t="s">
        <v>70</v>
      </c>
      <c r="E81" s="129"/>
      <c r="F81" s="129"/>
      <c r="G81" s="121">
        <f>Budget!H261</f>
        <v>0</v>
      </c>
      <c r="H81" s="63"/>
      <c r="I81" s="63"/>
      <c r="J81" s="63"/>
      <c r="K81" s="63"/>
      <c r="L81" s="63"/>
    </row>
    <row r="82" spans="1:12" x14ac:dyDescent="0.2">
      <c r="A82" s="3"/>
      <c r="B82" s="27"/>
      <c r="C82" s="3"/>
      <c r="D82" s="3"/>
      <c r="E82" s="19"/>
      <c r="F82" s="19"/>
      <c r="G82" s="57"/>
      <c r="H82" s="57"/>
      <c r="I82" s="58"/>
      <c r="J82" s="57"/>
      <c r="K82" s="57"/>
      <c r="L82" s="57"/>
    </row>
    <row r="83" spans="1:12" x14ac:dyDescent="0.2">
      <c r="A83" s="21">
        <v>42</v>
      </c>
      <c r="B83" s="25" t="s">
        <v>134</v>
      </c>
      <c r="C83" s="21"/>
      <c r="D83" s="21"/>
      <c r="E83" s="129"/>
      <c r="F83" s="129"/>
      <c r="G83" s="62">
        <f t="shared" ref="G83:L83" si="14">SUM(G84:G85)</f>
        <v>0</v>
      </c>
      <c r="H83" s="62">
        <f t="shared" si="14"/>
        <v>0</v>
      </c>
      <c r="I83" s="62">
        <f t="shared" si="14"/>
        <v>0</v>
      </c>
      <c r="J83" s="62">
        <f t="shared" si="14"/>
        <v>0</v>
      </c>
      <c r="K83" s="62">
        <f t="shared" si="14"/>
        <v>0</v>
      </c>
      <c r="L83" s="62">
        <f t="shared" si="14"/>
        <v>0</v>
      </c>
    </row>
    <row r="84" spans="1:12" x14ac:dyDescent="0.2">
      <c r="A84" s="3"/>
      <c r="B84" s="21">
        <v>420</v>
      </c>
      <c r="C84" s="21" t="s">
        <v>170</v>
      </c>
      <c r="D84" s="21"/>
      <c r="E84" s="129"/>
      <c r="F84" s="129"/>
      <c r="G84" s="121">
        <f>Budget!H264</f>
        <v>0</v>
      </c>
      <c r="H84" s="63"/>
      <c r="I84" s="63"/>
      <c r="J84" s="63"/>
      <c r="K84" s="63"/>
      <c r="L84" s="63"/>
    </row>
    <row r="85" spans="1:12" x14ac:dyDescent="0.2">
      <c r="A85" s="3"/>
      <c r="B85" s="19">
        <v>429</v>
      </c>
      <c r="C85" s="19" t="s">
        <v>70</v>
      </c>
      <c r="D85" s="23"/>
      <c r="E85" s="129"/>
      <c r="F85" s="129"/>
      <c r="G85" s="121">
        <f>Budget!H265</f>
        <v>0</v>
      </c>
      <c r="H85" s="63"/>
      <c r="I85" s="64"/>
      <c r="J85" s="63"/>
      <c r="K85" s="63"/>
      <c r="L85" s="63"/>
    </row>
    <row r="86" spans="1:12" x14ac:dyDescent="0.2">
      <c r="A86" s="3"/>
      <c r="B86" s="27"/>
      <c r="C86" s="3"/>
      <c r="D86" s="3"/>
      <c r="E86" s="19"/>
      <c r="F86" s="19"/>
      <c r="G86" s="57"/>
      <c r="H86" s="57"/>
      <c r="I86" s="58"/>
      <c r="J86" s="57"/>
      <c r="K86" s="57"/>
      <c r="L86" s="57"/>
    </row>
    <row r="87" spans="1:12" x14ac:dyDescent="0.2">
      <c r="A87" s="21">
        <v>43</v>
      </c>
      <c r="B87" s="25" t="s">
        <v>79</v>
      </c>
      <c r="C87" s="21"/>
      <c r="D87" s="21"/>
      <c r="E87" s="129"/>
      <c r="F87" s="129"/>
      <c r="G87" s="62">
        <f t="shared" ref="G87:L87" si="15">SUM(G88:G95)</f>
        <v>0</v>
      </c>
      <c r="H87" s="62">
        <f t="shared" si="15"/>
        <v>0</v>
      </c>
      <c r="I87" s="62">
        <f t="shared" si="15"/>
        <v>0</v>
      </c>
      <c r="J87" s="62">
        <f t="shared" si="15"/>
        <v>0</v>
      </c>
      <c r="K87" s="62">
        <f t="shared" si="15"/>
        <v>0</v>
      </c>
      <c r="L87" s="62">
        <f t="shared" si="15"/>
        <v>0</v>
      </c>
    </row>
    <row r="88" spans="1:12" x14ac:dyDescent="0.2">
      <c r="A88" s="3"/>
      <c r="B88" s="21">
        <v>430</v>
      </c>
      <c r="C88" s="21" t="s">
        <v>171</v>
      </c>
      <c r="D88" s="21"/>
      <c r="E88" s="129"/>
      <c r="F88" s="129"/>
      <c r="G88" s="121">
        <f>Budget!H268</f>
        <v>0</v>
      </c>
      <c r="H88" s="63"/>
      <c r="I88" s="63"/>
      <c r="J88" s="63"/>
      <c r="K88" s="63"/>
      <c r="L88" s="63"/>
    </row>
    <row r="89" spans="1:12" x14ac:dyDescent="0.2">
      <c r="A89" s="3"/>
      <c r="B89" s="21">
        <v>431</v>
      </c>
      <c r="C89" s="21" t="s">
        <v>172</v>
      </c>
      <c r="D89" s="21"/>
      <c r="E89" s="129"/>
      <c r="F89" s="129"/>
      <c r="G89" s="121">
        <f>Budget!H269</f>
        <v>0</v>
      </c>
      <c r="H89" s="63"/>
      <c r="I89" s="63"/>
      <c r="J89" s="63"/>
      <c r="K89" s="63"/>
      <c r="L89" s="63"/>
    </row>
    <row r="90" spans="1:12" x14ac:dyDescent="0.2">
      <c r="A90" s="3"/>
      <c r="B90" s="21">
        <v>432</v>
      </c>
      <c r="C90" s="21" t="s">
        <v>149</v>
      </c>
      <c r="D90" s="21"/>
      <c r="E90" s="129"/>
      <c r="F90" s="129"/>
      <c r="G90" s="121">
        <f>Budget!H270</f>
        <v>0</v>
      </c>
      <c r="H90" s="63"/>
      <c r="I90" s="63"/>
      <c r="J90" s="63"/>
      <c r="K90" s="63"/>
      <c r="L90" s="63"/>
    </row>
    <row r="91" spans="1:12" x14ac:dyDescent="0.2">
      <c r="A91" s="3"/>
      <c r="B91" s="21">
        <v>433</v>
      </c>
      <c r="C91" s="21" t="s">
        <v>154</v>
      </c>
      <c r="D91" s="21"/>
      <c r="E91" s="129"/>
      <c r="F91" s="129"/>
      <c r="G91" s="121">
        <f>Budget!H271</f>
        <v>0</v>
      </c>
      <c r="H91" s="63"/>
      <c r="I91" s="63"/>
      <c r="J91" s="63"/>
      <c r="K91" s="63"/>
      <c r="L91" s="63"/>
    </row>
    <row r="92" spans="1:12" x14ac:dyDescent="0.2">
      <c r="A92" s="3"/>
      <c r="B92" s="21">
        <v>434</v>
      </c>
      <c r="C92" s="21" t="s">
        <v>158</v>
      </c>
      <c r="D92" s="21"/>
      <c r="E92" s="129"/>
      <c r="F92" s="129"/>
      <c r="G92" s="121">
        <f>Budget!H272</f>
        <v>0</v>
      </c>
      <c r="H92" s="63"/>
      <c r="I92" s="63"/>
      <c r="J92" s="63"/>
      <c r="K92" s="63"/>
      <c r="L92" s="63"/>
    </row>
    <row r="93" spans="1:12" x14ac:dyDescent="0.2">
      <c r="A93" s="3"/>
      <c r="B93" s="21">
        <v>435</v>
      </c>
      <c r="C93" s="21" t="s">
        <v>173</v>
      </c>
      <c r="D93" s="21"/>
      <c r="E93" s="129"/>
      <c r="F93" s="129"/>
      <c r="G93" s="121">
        <f>Budget!H273</f>
        <v>0</v>
      </c>
      <c r="H93" s="63"/>
      <c r="I93" s="63"/>
      <c r="J93" s="63"/>
      <c r="K93" s="63"/>
      <c r="L93" s="63"/>
    </row>
    <row r="94" spans="1:12" x14ac:dyDescent="0.2">
      <c r="A94" s="3"/>
      <c r="B94" s="21">
        <v>436</v>
      </c>
      <c r="C94" s="21" t="s">
        <v>174</v>
      </c>
      <c r="D94" s="21"/>
      <c r="E94" s="129"/>
      <c r="F94" s="129"/>
      <c r="G94" s="121">
        <f>Budget!H274</f>
        <v>0</v>
      </c>
      <c r="H94" s="63"/>
      <c r="I94" s="63"/>
      <c r="J94" s="63"/>
      <c r="K94" s="63"/>
      <c r="L94" s="63"/>
    </row>
    <row r="95" spans="1:12" x14ac:dyDescent="0.2">
      <c r="A95" s="3"/>
      <c r="B95" s="21">
        <v>439</v>
      </c>
      <c r="C95" s="21" t="s">
        <v>70</v>
      </c>
      <c r="D95" s="21"/>
      <c r="E95" s="129"/>
      <c r="F95" s="129"/>
      <c r="G95" s="121">
        <f>Budget!H275</f>
        <v>0</v>
      </c>
      <c r="H95" s="63"/>
      <c r="I95" s="64"/>
      <c r="J95" s="63"/>
      <c r="K95" s="63"/>
      <c r="L95" s="63"/>
    </row>
    <row r="96" spans="1:12" x14ac:dyDescent="0.2">
      <c r="A96" s="3"/>
      <c r="B96" s="24"/>
      <c r="C96" s="3"/>
      <c r="D96" s="3"/>
      <c r="E96" s="19"/>
      <c r="F96" s="19"/>
      <c r="G96" s="57"/>
      <c r="H96" s="57"/>
      <c r="I96" s="58"/>
      <c r="J96" s="57"/>
      <c r="K96" s="57"/>
      <c r="L96" s="57"/>
    </row>
    <row r="97" spans="1:12" x14ac:dyDescent="0.2">
      <c r="A97" s="21">
        <v>44</v>
      </c>
      <c r="B97" s="25" t="s">
        <v>83</v>
      </c>
      <c r="C97" s="21"/>
      <c r="D97" s="21"/>
      <c r="E97" s="56"/>
      <c r="F97" s="56"/>
      <c r="G97" s="62">
        <f t="shared" ref="G97:L97" si="16">G98</f>
        <v>0</v>
      </c>
      <c r="H97" s="62">
        <f t="shared" si="16"/>
        <v>0</v>
      </c>
      <c r="I97" s="62">
        <f t="shared" si="16"/>
        <v>0</v>
      </c>
      <c r="J97" s="62">
        <f t="shared" si="16"/>
        <v>0</v>
      </c>
      <c r="K97" s="62">
        <f t="shared" si="16"/>
        <v>0</v>
      </c>
      <c r="L97" s="62">
        <f t="shared" si="16"/>
        <v>0</v>
      </c>
    </row>
    <row r="98" spans="1:12" x14ac:dyDescent="0.2">
      <c r="A98" s="3"/>
      <c r="B98" s="21">
        <v>440</v>
      </c>
      <c r="C98" s="21" t="s">
        <v>175</v>
      </c>
      <c r="D98" s="21"/>
      <c r="E98" s="56"/>
      <c r="F98" s="56"/>
      <c r="G98" s="121">
        <f>Budget!H278</f>
        <v>0</v>
      </c>
      <c r="H98" s="63"/>
      <c r="I98" s="64"/>
      <c r="J98" s="63"/>
      <c r="K98" s="63"/>
      <c r="L98" s="63"/>
    </row>
    <row r="99" spans="1:12" x14ac:dyDescent="0.2">
      <c r="A99" s="3"/>
      <c r="B99" s="24"/>
      <c r="C99" s="3"/>
      <c r="D99" s="3"/>
      <c r="E99" s="19"/>
      <c r="F99" s="19"/>
      <c r="G99" s="57"/>
      <c r="H99" s="57"/>
      <c r="I99" s="58"/>
      <c r="J99" s="57"/>
      <c r="K99" s="57"/>
      <c r="L99" s="57"/>
    </row>
    <row r="100" spans="1:12" x14ac:dyDescent="0.2">
      <c r="A100" s="21">
        <v>45</v>
      </c>
      <c r="B100" s="25" t="s">
        <v>85</v>
      </c>
      <c r="C100" s="21"/>
      <c r="D100" s="21"/>
      <c r="E100" s="56"/>
      <c r="F100" s="56"/>
      <c r="G100" s="62">
        <f t="shared" ref="G100:L100" si="17">SUM(G101:G103)</f>
        <v>0</v>
      </c>
      <c r="H100" s="62">
        <f t="shared" si="17"/>
        <v>0</v>
      </c>
      <c r="I100" s="62">
        <f t="shared" si="17"/>
        <v>0</v>
      </c>
      <c r="J100" s="62">
        <f t="shared" si="17"/>
        <v>0</v>
      </c>
      <c r="K100" s="62">
        <f t="shared" si="17"/>
        <v>0</v>
      </c>
      <c r="L100" s="62">
        <f t="shared" si="17"/>
        <v>0</v>
      </c>
    </row>
    <row r="101" spans="1:12" x14ac:dyDescent="0.2">
      <c r="A101" s="3"/>
      <c r="B101" s="21">
        <v>450</v>
      </c>
      <c r="C101" s="21" t="s">
        <v>176</v>
      </c>
      <c r="D101" s="21"/>
      <c r="E101" s="56"/>
      <c r="F101" s="56"/>
      <c r="G101" s="121">
        <f>Budget!H281</f>
        <v>0</v>
      </c>
      <c r="H101" s="63"/>
      <c r="I101" s="63"/>
      <c r="J101" s="63"/>
      <c r="K101" s="63"/>
      <c r="L101" s="63"/>
    </row>
    <row r="102" spans="1:12" x14ac:dyDescent="0.2">
      <c r="A102" s="3"/>
      <c r="B102" s="21">
        <v>451</v>
      </c>
      <c r="C102" s="21" t="s">
        <v>289</v>
      </c>
      <c r="D102" s="21"/>
      <c r="E102" s="56"/>
      <c r="F102" s="56"/>
      <c r="G102" s="121">
        <f>Budget!H282</f>
        <v>0</v>
      </c>
      <c r="H102" s="63"/>
      <c r="I102" s="63"/>
      <c r="J102" s="63"/>
      <c r="K102" s="63"/>
      <c r="L102" s="63"/>
    </row>
    <row r="103" spans="1:12" x14ac:dyDescent="0.2">
      <c r="A103" s="3"/>
      <c r="B103" s="21">
        <v>459</v>
      </c>
      <c r="C103" s="21" t="s">
        <v>70</v>
      </c>
      <c r="D103" s="21"/>
      <c r="E103" s="56"/>
      <c r="F103" s="56"/>
      <c r="G103" s="121">
        <f>Budget!H283</f>
        <v>0</v>
      </c>
      <c r="H103" s="63"/>
      <c r="I103" s="63"/>
      <c r="J103" s="63"/>
      <c r="K103" s="63"/>
      <c r="L103" s="63"/>
    </row>
    <row r="104" spans="1:12" x14ac:dyDescent="0.2">
      <c r="B104" s="24"/>
    </row>
    <row r="105" spans="1:12" x14ac:dyDescent="0.2">
      <c r="C105" s="158" t="s">
        <v>434</v>
      </c>
    </row>
    <row r="106" spans="1:12" x14ac:dyDescent="0.2">
      <c r="C106" s="2" t="s">
        <v>433</v>
      </c>
    </row>
    <row r="107" spans="1:12" x14ac:dyDescent="0.2">
      <c r="C107" s="2" t="s">
        <v>381</v>
      </c>
      <c r="H107" s="159" t="s">
        <v>435</v>
      </c>
    </row>
    <row r="109" spans="1:12" x14ac:dyDescent="0.2">
      <c r="C109" s="2" t="s">
        <v>376</v>
      </c>
      <c r="E109" s="2" t="s">
        <v>377</v>
      </c>
      <c r="H109" s="2" t="s">
        <v>380</v>
      </c>
    </row>
    <row r="114" spans="3:3" x14ac:dyDescent="0.2">
      <c r="C114" s="2" t="s">
        <v>379</v>
      </c>
    </row>
    <row r="119" spans="3:3" x14ac:dyDescent="0.2">
      <c r="C119" s="2" t="s">
        <v>378</v>
      </c>
    </row>
    <row r="132" spans="2:9" x14ac:dyDescent="0.2">
      <c r="B132" s="3"/>
      <c r="C132" s="3"/>
      <c r="D132" s="3"/>
      <c r="E132" s="3"/>
      <c r="F132" s="3"/>
      <c r="G132" s="3"/>
      <c r="H132" s="3"/>
      <c r="I132" s="3"/>
    </row>
  </sheetData>
  <mergeCells count="1">
    <mergeCell ref="G5:L5"/>
  </mergeCells>
  <phoneticPr fontId="0" type="noConversion"/>
  <pageMargins left="0.59055118110236227" right="0.39370078740157483" top="0.55118110236220474" bottom="0.51181102362204722" header="0.31496062992125984" footer="0.35433070866141736"/>
  <pageSetup scale="95" orientation="landscape" useFirstPageNumber="1" horizontalDpi="4294967293" r:id="rId1"/>
  <headerFooter alignWithMargins="0">
    <oddFooter>&amp;RMJP investeringen &amp;P/&amp;N</oddFooter>
  </headerFooter>
  <rowBreaks count="2" manualBreakCount="2">
    <brk id="45" max="16383" man="1"/>
    <brk id="85" max="1638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Naarstartpagina">
                <anchor moveWithCells="1" sizeWithCells="1">
                  <from>
                    <xdr:col>6</xdr:col>
                    <xdr:colOff>0</xdr:colOff>
                    <xdr:row>0</xdr:row>
                    <xdr:rowOff>19050</xdr:rowOff>
                  </from>
                  <to>
                    <xdr:col>8</xdr:col>
                    <xdr:colOff>190500</xdr:colOff>
                    <xdr:row>3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Blad7"/>
  <dimension ref="A1:H287"/>
  <sheetViews>
    <sheetView topLeftCell="A19" workbookViewId="0">
      <selection activeCell="I22" sqref="I22"/>
    </sheetView>
  </sheetViews>
  <sheetFormatPr defaultRowHeight="12.75" x14ac:dyDescent="0.2"/>
  <cols>
    <col min="1" max="1" width="21.85546875" style="31" customWidth="1"/>
    <col min="2" max="2" width="2.140625" style="31" customWidth="1"/>
    <col min="3" max="5" width="9.140625" style="31"/>
    <col min="6" max="6" width="21.7109375" style="31" bestFit="1" customWidth="1"/>
    <col min="7" max="7" width="2.140625" style="31" customWidth="1"/>
    <col min="8" max="8" width="10.42578125" bestFit="1" customWidth="1"/>
  </cols>
  <sheetData>
    <row r="1" spans="1:8" ht="23.25" x14ac:dyDescent="0.35">
      <c r="A1" s="160" t="str">
        <f>"BUDGET "&amp;Gegevens!E15</f>
        <v>BUDGET 2023</v>
      </c>
      <c r="B1" s="160"/>
      <c r="C1" s="160"/>
      <c r="D1" s="160"/>
      <c r="E1" s="160"/>
      <c r="F1" s="160"/>
      <c r="G1" s="31">
        <v>704.13</v>
      </c>
      <c r="H1" s="67" t="str">
        <f>"DN "&amp;Gegevens!B2</f>
        <v xml:space="preserve">DN </v>
      </c>
    </row>
    <row r="2" spans="1:8" ht="23.25" x14ac:dyDescent="0.35">
      <c r="A2" s="160" t="s">
        <v>211</v>
      </c>
      <c r="B2" s="160"/>
      <c r="C2" s="160"/>
      <c r="D2" s="160"/>
      <c r="E2" s="160"/>
      <c r="F2" s="160"/>
    </row>
    <row r="3" spans="1:8" ht="23.25" x14ac:dyDescent="0.35">
      <c r="A3" s="160" t="str">
        <f>Gegevens!B1</f>
        <v>H Bernardus</v>
      </c>
      <c r="B3" s="160"/>
      <c r="C3" s="160"/>
      <c r="D3" s="160"/>
      <c r="E3" s="160"/>
      <c r="F3" s="160"/>
    </row>
    <row r="4" spans="1:8" ht="12" customHeight="1" x14ac:dyDescent="0.2"/>
    <row r="5" spans="1:8" ht="12" customHeight="1" x14ac:dyDescent="0.2"/>
    <row r="6" spans="1:8" ht="12" customHeight="1" x14ac:dyDescent="0.2"/>
    <row r="9" spans="1:8" ht="15.75" x14ac:dyDescent="0.25">
      <c r="A9" s="30" t="s">
        <v>179</v>
      </c>
      <c r="B9" s="30" t="s">
        <v>199</v>
      </c>
      <c r="C9" s="34" t="str">
        <f>"Bisdom "&amp;Gegevens!B7</f>
        <v>Bisdom Brus-Mech</v>
      </c>
      <c r="G9" s="30"/>
    </row>
    <row r="10" spans="1:8" ht="15.75" x14ac:dyDescent="0.25">
      <c r="A10" s="30" t="s">
        <v>202</v>
      </c>
      <c r="B10" s="30" t="s">
        <v>199</v>
      </c>
      <c r="C10" s="34" t="str">
        <f>"DN "&amp;Gegevens!B2</f>
        <v xml:space="preserve">DN </v>
      </c>
      <c r="G10" s="30"/>
    </row>
    <row r="11" spans="1:8" ht="15.75" x14ac:dyDescent="0.25">
      <c r="A11" s="30" t="s">
        <v>198</v>
      </c>
      <c r="B11" s="30" t="s">
        <v>199</v>
      </c>
      <c r="C11" s="34" t="str">
        <f>Gegevens!B1</f>
        <v>H Bernardus</v>
      </c>
    </row>
    <row r="12" spans="1:8" ht="15.75" x14ac:dyDescent="0.25">
      <c r="A12" s="30" t="s">
        <v>180</v>
      </c>
      <c r="B12" s="30" t="s">
        <v>199</v>
      </c>
      <c r="C12" s="34" t="str">
        <f>Gegevens!B3</f>
        <v>Heikruis</v>
      </c>
      <c r="G12" s="30"/>
    </row>
    <row r="13" spans="1:8" ht="15.75" x14ac:dyDescent="0.25">
      <c r="A13" s="30" t="s">
        <v>181</v>
      </c>
      <c r="B13" s="30" t="s">
        <v>199</v>
      </c>
      <c r="C13" s="34" t="str">
        <f>Gegevens!B4</f>
        <v>Pepingen</v>
      </c>
      <c r="G13" s="30"/>
    </row>
    <row r="14" spans="1:8" ht="15.75" x14ac:dyDescent="0.25">
      <c r="A14" s="30" t="s">
        <v>201</v>
      </c>
      <c r="B14" s="30" t="s">
        <v>199</v>
      </c>
      <c r="C14" s="34" t="str">
        <f>Gegevens!B8</f>
        <v>Vl Brabant</v>
      </c>
      <c r="G14" s="30"/>
    </row>
    <row r="15" spans="1:8" ht="15" x14ac:dyDescent="0.2">
      <c r="A15" s="30"/>
      <c r="B15" s="30"/>
      <c r="C15" s="32"/>
      <c r="G15" s="30"/>
    </row>
    <row r="16" spans="1:8" ht="15.75" x14ac:dyDescent="0.25">
      <c r="A16" s="30" t="s">
        <v>200</v>
      </c>
      <c r="B16" s="30" t="s">
        <v>199</v>
      </c>
      <c r="C16" s="34">
        <f>Gegevens!B5</f>
        <v>0</v>
      </c>
      <c r="G16" s="30"/>
    </row>
    <row r="17" spans="1:8" ht="15.75" x14ac:dyDescent="0.25">
      <c r="A17" s="30" t="s">
        <v>183</v>
      </c>
      <c r="B17" s="30" t="s">
        <v>199</v>
      </c>
      <c r="C17" s="34">
        <f>Gegevens!B6</f>
        <v>0</v>
      </c>
      <c r="G17" s="30"/>
    </row>
    <row r="19" spans="1:8" ht="15.75" x14ac:dyDescent="0.25">
      <c r="A19" s="30" t="s">
        <v>184</v>
      </c>
      <c r="B19" s="30" t="s">
        <v>199</v>
      </c>
      <c r="C19" s="34">
        <f>Gegevens!B9</f>
        <v>0</v>
      </c>
      <c r="D19" s="35"/>
      <c r="G19" s="30"/>
    </row>
    <row r="20" spans="1:8" ht="15.75" x14ac:dyDescent="0.25">
      <c r="A20" s="30"/>
      <c r="B20" s="30"/>
      <c r="C20" s="34">
        <f>Gegevens!B10</f>
        <v>0</v>
      </c>
      <c r="D20" s="35"/>
      <c r="G20" s="30"/>
    </row>
    <row r="21" spans="1:8" ht="15.75" x14ac:dyDescent="0.25">
      <c r="A21" s="30"/>
      <c r="B21" s="30"/>
      <c r="C21" s="34">
        <f>Gegevens!B11</f>
        <v>1670</v>
      </c>
      <c r="D21" s="35"/>
      <c r="G21" s="30"/>
    </row>
    <row r="22" spans="1:8" ht="15.75" x14ac:dyDescent="0.25">
      <c r="A22" s="30"/>
      <c r="B22" s="30"/>
      <c r="C22" s="34">
        <f>Gegevens!B12</f>
        <v>0</v>
      </c>
      <c r="D22" s="35"/>
      <c r="G22" s="30"/>
    </row>
    <row r="23" spans="1:8" ht="15.75" x14ac:dyDescent="0.25">
      <c r="A23" s="30"/>
      <c r="B23" s="30"/>
      <c r="C23" s="34">
        <f>Gegevens!B13</f>
        <v>0</v>
      </c>
      <c r="D23" s="35"/>
      <c r="G23" s="30"/>
    </row>
    <row r="29" spans="1:8" ht="15.75" x14ac:dyDescent="0.25">
      <c r="A29" s="34" t="s">
        <v>208</v>
      </c>
    </row>
    <row r="30" spans="1:8" x14ac:dyDescent="0.2">
      <c r="A30" s="31" t="s">
        <v>203</v>
      </c>
      <c r="G30" s="31" t="s">
        <v>199</v>
      </c>
      <c r="H30" s="36">
        <v>45265</v>
      </c>
    </row>
    <row r="31" spans="1:8" x14ac:dyDescent="0.2">
      <c r="A31" s="31" t="s">
        <v>206</v>
      </c>
      <c r="G31" s="31" t="s">
        <v>199</v>
      </c>
      <c r="H31" s="36">
        <v>45265</v>
      </c>
    </row>
    <row r="32" spans="1:8" x14ac:dyDescent="0.2">
      <c r="A32" s="31" t="s">
        <v>329</v>
      </c>
      <c r="G32" s="31" t="s">
        <v>199</v>
      </c>
      <c r="H32" s="36"/>
    </row>
    <row r="33" spans="1:8" x14ac:dyDescent="0.2">
      <c r="A33" s="31" t="str">
        <f>"Akteneming gemeenteraad "&amp;Gegevens!B4</f>
        <v>Akteneming gemeenteraad Pepingen</v>
      </c>
      <c r="G33" s="31" t="s">
        <v>199</v>
      </c>
      <c r="H33" s="36"/>
    </row>
    <row r="34" spans="1:8" x14ac:dyDescent="0.2">
      <c r="A34" s="31" t="str">
        <f>"Goedkeuring provinciegouverneur "&amp;Gegevens!B8</f>
        <v>Goedkeuring provinciegouverneur Vl Brabant</v>
      </c>
      <c r="G34" s="31" t="s">
        <v>199</v>
      </c>
      <c r="H34" s="36"/>
    </row>
    <row r="56" spans="5:5" x14ac:dyDescent="0.2">
      <c r="E56" s="33"/>
    </row>
    <row r="96" spans="6:6" x14ac:dyDescent="0.2">
      <c r="F96" s="35"/>
    </row>
    <row r="97" spans="6:6" x14ac:dyDescent="0.2">
      <c r="F97" s="35"/>
    </row>
    <row r="113" spans="6:6" x14ac:dyDescent="0.2">
      <c r="F113" s="35"/>
    </row>
    <row r="125" spans="6:6" x14ac:dyDescent="0.2">
      <c r="F125" s="35"/>
    </row>
    <row r="132" spans="6:6" x14ac:dyDescent="0.2">
      <c r="F132" s="35"/>
    </row>
    <row r="164" spans="6:6" x14ac:dyDescent="0.2">
      <c r="F164" s="35"/>
    </row>
    <row r="180" spans="7:7" x14ac:dyDescent="0.2">
      <c r="G180" s="154"/>
    </row>
    <row r="181" spans="7:7" x14ac:dyDescent="0.2">
      <c r="G181" s="154"/>
    </row>
    <row r="182" spans="7:7" x14ac:dyDescent="0.2">
      <c r="G182" s="154"/>
    </row>
    <row r="183" spans="7:7" x14ac:dyDescent="0.2">
      <c r="G183" s="154"/>
    </row>
    <row r="287" spans="6:6" x14ac:dyDescent="0.2">
      <c r="F287" s="153"/>
    </row>
  </sheetData>
  <mergeCells count="3">
    <mergeCell ref="A1:F1"/>
    <mergeCell ref="A2:F2"/>
    <mergeCell ref="A3:F3"/>
  </mergeCells>
  <phoneticPr fontId="0" type="noConversion"/>
  <pageMargins left="0.59055118110236227" right="0.59055118110236227" top="1.5748031496062993" bottom="0.59055118110236227" header="0.51181102362204722" footer="0.51181102362204722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4" name="Button 1">
              <controlPr defaultSize="0" print="0" autoFill="0" autoPict="0" macro="[0]!Naarstartpagina">
                <anchor moveWithCells="1" sizeWithCells="1">
                  <from>
                    <xdr:col>7</xdr:col>
                    <xdr:colOff>161925</xdr:colOff>
                    <xdr:row>2</xdr:row>
                    <xdr:rowOff>152400</xdr:rowOff>
                  </from>
                  <to>
                    <xdr:col>10</xdr:col>
                    <xdr:colOff>95250</xdr:colOff>
                    <xdr:row>5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Blad8"/>
  <dimension ref="A1:K287"/>
  <sheetViews>
    <sheetView zoomScaleNormal="100" workbookViewId="0">
      <selection activeCell="L21" sqref="L21"/>
    </sheetView>
  </sheetViews>
  <sheetFormatPr defaultRowHeight="12" x14ac:dyDescent="0.2"/>
  <cols>
    <col min="1" max="1" width="3" style="3" customWidth="1"/>
    <col min="2" max="2" width="4.42578125" style="3" customWidth="1"/>
    <col min="3" max="3" width="30.140625" style="3" bestFit="1" customWidth="1"/>
    <col min="4" max="4" width="5.42578125" style="3" bestFit="1" customWidth="1"/>
    <col min="5" max="5" width="12.42578125" style="59" customWidth="1"/>
    <col min="6" max="6" width="5.42578125" style="3" bestFit="1" customWidth="1"/>
    <col min="7" max="7" width="12.42578125" style="59" customWidth="1"/>
    <col min="8" max="8" width="5.42578125" style="3" customWidth="1"/>
    <col min="9" max="9" width="5.5703125" style="59" customWidth="1"/>
    <col min="10" max="10" width="12.42578125" style="59" customWidth="1"/>
    <col min="11" max="11" width="10.28515625" style="3" customWidth="1"/>
    <col min="12" max="16384" width="9.140625" style="3"/>
  </cols>
  <sheetData>
    <row r="1" spans="1:11" s="2" customFormat="1" ht="13.5" x14ac:dyDescent="0.25">
      <c r="A1" s="1" t="str">
        <f>'Voorblad MJP'!C8</f>
        <v xml:space="preserve">DN </v>
      </c>
      <c r="E1" s="94"/>
      <c r="G1" s="94"/>
      <c r="I1" s="54" t="s">
        <v>210</v>
      </c>
      <c r="J1" s="55">
        <v>45245</v>
      </c>
    </row>
    <row r="2" spans="1:11" s="2" customFormat="1" ht="13.5" x14ac:dyDescent="0.25">
      <c r="A2" s="1" t="str">
        <f>Gegevens!B1&amp;" te "&amp;Gegevens!B3&amp;" ("&amp;Gegevens!B4&amp;")"</f>
        <v>H Bernardus te Heikruis (Pepingen)</v>
      </c>
      <c r="E2" s="94"/>
      <c r="G2" s="94"/>
      <c r="I2" s="94"/>
      <c r="J2" s="94"/>
    </row>
    <row r="3" spans="1:11" s="2" customFormat="1" x14ac:dyDescent="0.2">
      <c r="A3" s="3"/>
      <c r="B3" s="3"/>
      <c r="C3" s="3"/>
      <c r="D3" s="3"/>
      <c r="E3" s="59"/>
      <c r="F3" s="3"/>
      <c r="G3" s="59"/>
      <c r="H3" s="3"/>
      <c r="I3" s="59"/>
      <c r="J3" s="94"/>
    </row>
    <row r="4" spans="1:11" s="2" customFormat="1" ht="13.5" x14ac:dyDescent="0.25">
      <c r="A4" s="1" t="str">
        <f>"BUDGET "&amp;Gegevens!E15</f>
        <v>BUDGET 2023</v>
      </c>
      <c r="E4" s="94"/>
      <c r="G4" s="94"/>
      <c r="I4" s="94"/>
      <c r="J4" s="94"/>
    </row>
    <row r="5" spans="1:11" s="2" customFormat="1" x14ac:dyDescent="0.2">
      <c r="A5" s="3"/>
      <c r="B5" s="3"/>
      <c r="C5" s="3"/>
      <c r="D5" s="3"/>
      <c r="E5" s="59"/>
      <c r="F5" s="3"/>
      <c r="G5" s="59"/>
      <c r="H5" s="3"/>
      <c r="I5" s="59"/>
      <c r="J5" s="94"/>
    </row>
    <row r="6" spans="1:11" s="2" customFormat="1" x14ac:dyDescent="0.2">
      <c r="A6" s="37" t="s">
        <v>0</v>
      </c>
      <c r="B6" s="37" t="s">
        <v>1</v>
      </c>
      <c r="C6" s="38"/>
      <c r="D6" s="37"/>
      <c r="E6" s="98"/>
      <c r="F6" s="37"/>
      <c r="G6" s="98"/>
      <c r="H6" s="37"/>
      <c r="I6" s="98"/>
      <c r="J6" s="94"/>
    </row>
    <row r="7" spans="1:11" x14ac:dyDescent="0.2">
      <c r="B7" s="2"/>
      <c r="C7" s="2"/>
      <c r="G7" s="94"/>
    </row>
    <row r="8" spans="1:11" x14ac:dyDescent="0.2">
      <c r="B8" s="2" t="s">
        <v>6</v>
      </c>
      <c r="C8" s="2"/>
      <c r="G8" s="94"/>
    </row>
    <row r="9" spans="1:11" ht="12.75" x14ac:dyDescent="0.2">
      <c r="B9" s="2"/>
      <c r="D9" s="10" t="s">
        <v>2</v>
      </c>
      <c r="E9" s="108" t="s">
        <v>212</v>
      </c>
      <c r="F9" s="10" t="s">
        <v>2</v>
      </c>
      <c r="G9" s="108" t="s">
        <v>213</v>
      </c>
      <c r="H9" s="10" t="s">
        <v>2</v>
      </c>
      <c r="I9" s="189" t="s">
        <v>214</v>
      </c>
      <c r="J9" s="199"/>
    </row>
    <row r="10" spans="1:11" ht="12.75" x14ac:dyDescent="0.2">
      <c r="B10" s="2" t="s">
        <v>7</v>
      </c>
      <c r="C10" s="3" t="s">
        <v>8</v>
      </c>
      <c r="D10" s="68">
        <v>10</v>
      </c>
      <c r="E10" s="105">
        <f>Budget!H9</f>
        <v>50</v>
      </c>
      <c r="F10" s="16">
        <v>20</v>
      </c>
      <c r="G10" s="114">
        <f>Budget!H51</f>
        <v>352</v>
      </c>
      <c r="H10" s="69"/>
      <c r="I10" s="197">
        <f>E10-G10</f>
        <v>-302</v>
      </c>
      <c r="J10" s="198"/>
      <c r="K10" s="70"/>
    </row>
    <row r="11" spans="1:11" ht="12.75" x14ac:dyDescent="0.2">
      <c r="B11" s="3" t="s">
        <v>10</v>
      </c>
      <c r="C11" s="3" t="s">
        <v>11</v>
      </c>
      <c r="D11" s="71">
        <v>11</v>
      </c>
      <c r="E11" s="99">
        <f>Budget!H21</f>
        <v>14743.09</v>
      </c>
      <c r="F11" s="10">
        <v>21</v>
      </c>
      <c r="G11" s="115">
        <v>17820</v>
      </c>
      <c r="H11" s="73"/>
      <c r="I11" s="197">
        <f>E11-G11</f>
        <v>-3076.91</v>
      </c>
      <c r="J11" s="198"/>
      <c r="K11" s="70"/>
    </row>
    <row r="12" spans="1:11" ht="12.75" x14ac:dyDescent="0.2">
      <c r="B12" s="3" t="s">
        <v>13</v>
      </c>
      <c r="C12" s="3" t="s">
        <v>14</v>
      </c>
      <c r="D12" s="71">
        <v>12</v>
      </c>
      <c r="E12" s="99">
        <f>Budget!H28</f>
        <v>0</v>
      </c>
      <c r="F12" s="10">
        <v>22</v>
      </c>
      <c r="G12" s="115">
        <f>Budget!H132</f>
        <v>3355</v>
      </c>
      <c r="H12" s="73"/>
      <c r="I12" s="197">
        <f>E12-G12</f>
        <v>-3355</v>
      </c>
      <c r="J12" s="198"/>
      <c r="K12" s="70"/>
    </row>
    <row r="13" spans="1:11" ht="12.75" x14ac:dyDescent="0.2">
      <c r="B13" s="3" t="s">
        <v>16</v>
      </c>
      <c r="C13" s="9" t="s">
        <v>17</v>
      </c>
      <c r="D13" s="71">
        <v>13</v>
      </c>
      <c r="E13" s="99">
        <f>Budget!H33</f>
        <v>11936.31</v>
      </c>
      <c r="F13" s="10">
        <v>23</v>
      </c>
      <c r="G13" s="115">
        <v>500</v>
      </c>
      <c r="H13" s="73"/>
      <c r="I13" s="197">
        <f>E13-G13</f>
        <v>11436.31</v>
      </c>
      <c r="J13" s="198"/>
      <c r="K13" s="70"/>
    </row>
    <row r="14" spans="1:11" ht="13.5" customHeight="1" thickBot="1" x14ac:dyDescent="0.25">
      <c r="B14" s="3" t="s">
        <v>19</v>
      </c>
      <c r="C14" s="3" t="s">
        <v>20</v>
      </c>
      <c r="D14" s="74">
        <v>14</v>
      </c>
      <c r="E14" s="109">
        <f>Budget!H41</f>
        <v>0</v>
      </c>
      <c r="F14" s="74">
        <v>24</v>
      </c>
      <c r="G14" s="40">
        <f>Budget!H176</f>
        <v>0</v>
      </c>
      <c r="H14" s="75"/>
      <c r="I14" s="197">
        <f>E14-G14</f>
        <v>0</v>
      </c>
      <c r="J14" s="198"/>
      <c r="K14" s="76"/>
    </row>
    <row r="15" spans="1:11" ht="12.75" customHeight="1" x14ac:dyDescent="0.2">
      <c r="B15" s="3" t="s">
        <v>22</v>
      </c>
      <c r="C15" s="3" t="s">
        <v>23</v>
      </c>
      <c r="D15" s="77" t="s">
        <v>215</v>
      </c>
      <c r="E15" s="117">
        <f>SUM(E10:E14)</f>
        <v>26729.4</v>
      </c>
      <c r="F15" s="77" t="s">
        <v>216</v>
      </c>
      <c r="G15" s="117">
        <f>SUM(G10:G14)</f>
        <v>22027</v>
      </c>
      <c r="H15" s="78"/>
      <c r="I15" s="177">
        <f>SUM(I10:J14)</f>
        <v>4702.3999999999996</v>
      </c>
      <c r="J15" s="178"/>
      <c r="K15" s="70"/>
    </row>
    <row r="16" spans="1:11" ht="13.5" customHeight="1" thickBot="1" x14ac:dyDescent="0.25">
      <c r="B16" s="3" t="s">
        <v>25</v>
      </c>
      <c r="C16" s="3" t="s">
        <v>26</v>
      </c>
      <c r="D16" s="11">
        <v>15</v>
      </c>
      <c r="E16" s="109">
        <f>Budget!H44</f>
        <v>0</v>
      </c>
      <c r="F16" s="74">
        <v>25</v>
      </c>
      <c r="G16" s="40">
        <f>Budget!H179</f>
        <v>0</v>
      </c>
      <c r="H16" s="75"/>
      <c r="I16" s="167">
        <f>E16-G16</f>
        <v>0</v>
      </c>
      <c r="J16" s="168"/>
      <c r="K16" s="76"/>
    </row>
    <row r="17" spans="2:11" ht="12.75" customHeight="1" x14ac:dyDescent="0.2">
      <c r="B17" s="3" t="s">
        <v>28</v>
      </c>
      <c r="C17" s="3" t="s">
        <v>29</v>
      </c>
      <c r="D17" s="77" t="s">
        <v>217</v>
      </c>
      <c r="E17" s="117">
        <f>SUM(E15:E16)</f>
        <v>26729.4</v>
      </c>
      <c r="F17" s="77" t="s">
        <v>218</v>
      </c>
      <c r="G17" s="117">
        <f>SUM(G15:G16)</f>
        <v>22027</v>
      </c>
      <c r="H17" s="78"/>
      <c r="I17" s="177">
        <f>SUM(I15:J16)</f>
        <v>4702.3999999999996</v>
      </c>
      <c r="J17" s="178"/>
      <c r="K17" s="70"/>
    </row>
    <row r="18" spans="2:11" ht="13.5" customHeight="1" thickBot="1" x14ac:dyDescent="0.25">
      <c r="B18" s="3" t="s">
        <v>31</v>
      </c>
      <c r="C18" s="3" t="s">
        <v>32</v>
      </c>
      <c r="E18" s="110"/>
      <c r="F18" s="79"/>
      <c r="G18" s="110"/>
      <c r="H18" s="80"/>
      <c r="I18" s="191">
        <f>0-Budget!H185</f>
        <v>0</v>
      </c>
      <c r="J18" s="192"/>
      <c r="K18" s="76"/>
    </row>
    <row r="19" spans="2:11" ht="12.75" customHeight="1" x14ac:dyDescent="0.2">
      <c r="B19" s="3" t="s">
        <v>33</v>
      </c>
      <c r="C19" s="3" t="s">
        <v>34</v>
      </c>
      <c r="E19" s="44"/>
      <c r="F19" s="79"/>
      <c r="G19" s="44"/>
      <c r="H19" s="81"/>
      <c r="I19" s="177">
        <f>SUM(I17:J18)</f>
        <v>4702.3999999999996</v>
      </c>
      <c r="J19" s="178"/>
      <c r="K19" s="70"/>
    </row>
    <row r="20" spans="2:11" x14ac:dyDescent="0.2">
      <c r="B20" s="3" t="s">
        <v>36</v>
      </c>
      <c r="C20" s="3" t="s">
        <v>394</v>
      </c>
      <c r="E20" s="110"/>
      <c r="F20" s="79"/>
      <c r="G20" s="110"/>
      <c r="H20" s="82"/>
      <c r="I20" s="193">
        <v>8905.08</v>
      </c>
      <c r="J20" s="194"/>
      <c r="K20" s="70"/>
    </row>
    <row r="21" spans="2:11" x14ac:dyDescent="0.2">
      <c r="B21" s="3" t="s">
        <v>38</v>
      </c>
      <c r="C21" s="3" t="s">
        <v>39</v>
      </c>
      <c r="E21" s="44"/>
      <c r="F21" s="79"/>
      <c r="G21" s="44"/>
      <c r="H21" s="82"/>
      <c r="I21" s="195">
        <f>SUM(I19:J20)</f>
        <v>13607.48</v>
      </c>
      <c r="J21" s="196"/>
      <c r="K21" s="70"/>
    </row>
    <row r="22" spans="2:11" x14ac:dyDescent="0.2">
      <c r="B22" s="3" t="s">
        <v>40</v>
      </c>
      <c r="C22" s="3" t="s">
        <v>41</v>
      </c>
      <c r="E22" s="110"/>
      <c r="G22" s="110"/>
      <c r="H22" s="83">
        <v>9</v>
      </c>
      <c r="I22" s="183">
        <f>IF(I21&gt;=0,0,0-I21)</f>
        <v>0</v>
      </c>
      <c r="J22" s="184"/>
      <c r="K22" s="76"/>
    </row>
    <row r="23" spans="2:11" x14ac:dyDescent="0.2">
      <c r="C23" s="3" t="s">
        <v>219</v>
      </c>
      <c r="E23" s="110"/>
      <c r="G23" s="110"/>
      <c r="H23" s="83">
        <v>900</v>
      </c>
      <c r="I23" s="183">
        <f>I22</f>
        <v>0</v>
      </c>
      <c r="J23" s="184"/>
      <c r="K23" s="76"/>
    </row>
    <row r="24" spans="2:11" ht="13.5" customHeight="1" thickBot="1" x14ac:dyDescent="0.25">
      <c r="C24" s="3" t="s">
        <v>220</v>
      </c>
      <c r="E24" s="110"/>
      <c r="G24" s="110"/>
      <c r="H24" s="84">
        <v>901</v>
      </c>
      <c r="I24" s="185"/>
      <c r="J24" s="186"/>
      <c r="K24" s="76"/>
    </row>
    <row r="25" spans="2:11" ht="12.75" customHeight="1" x14ac:dyDescent="0.2">
      <c r="B25" s="3" t="s">
        <v>42</v>
      </c>
      <c r="C25" s="3" t="s">
        <v>221</v>
      </c>
      <c r="E25" s="44"/>
      <c r="F25" s="79"/>
      <c r="G25" s="44"/>
      <c r="H25" s="85"/>
      <c r="I25" s="187">
        <f>SUM(I21:J22)</f>
        <v>13607.48</v>
      </c>
      <c r="J25" s="188"/>
      <c r="K25" s="76"/>
    </row>
    <row r="26" spans="2:11" x14ac:dyDescent="0.2">
      <c r="F26" s="70"/>
      <c r="G26" s="44"/>
      <c r="H26" s="70"/>
      <c r="I26" s="118"/>
      <c r="J26" s="118"/>
    </row>
    <row r="27" spans="2:11" x14ac:dyDescent="0.2">
      <c r="B27" s="3" t="s">
        <v>44</v>
      </c>
      <c r="I27" s="119"/>
      <c r="J27" s="119"/>
    </row>
    <row r="28" spans="2:11" x14ac:dyDescent="0.2">
      <c r="D28" s="10" t="s">
        <v>2</v>
      </c>
      <c r="E28" s="108" t="s">
        <v>212</v>
      </c>
      <c r="F28" s="10" t="s">
        <v>2</v>
      </c>
      <c r="G28" s="108" t="s">
        <v>213</v>
      </c>
      <c r="H28" s="10" t="s">
        <v>2</v>
      </c>
      <c r="I28" s="189" t="s">
        <v>214</v>
      </c>
      <c r="J28" s="190"/>
    </row>
    <row r="29" spans="2:11" x14ac:dyDescent="0.2">
      <c r="B29" s="3" t="s">
        <v>45</v>
      </c>
      <c r="C29" s="3" t="s">
        <v>8</v>
      </c>
      <c r="D29" s="16">
        <v>30</v>
      </c>
      <c r="E29" s="111">
        <f>Budget!H189</f>
        <v>0</v>
      </c>
      <c r="F29" s="16">
        <v>40</v>
      </c>
      <c r="G29" s="114">
        <f>Budget!H240</f>
        <v>0</v>
      </c>
      <c r="H29" s="69"/>
      <c r="I29" s="175">
        <f>E29-G29</f>
        <v>0</v>
      </c>
      <c r="J29" s="176"/>
      <c r="K29" s="70"/>
    </row>
    <row r="30" spans="2:11" x14ac:dyDescent="0.2">
      <c r="B30" s="3" t="s">
        <v>47</v>
      </c>
      <c r="C30" s="3" t="s">
        <v>11</v>
      </c>
      <c r="D30" s="10">
        <v>31</v>
      </c>
      <c r="E30" s="112">
        <f>Budget!H195</f>
        <v>0</v>
      </c>
      <c r="F30" s="10">
        <v>41</v>
      </c>
      <c r="G30" s="115">
        <f>Budget!H246</f>
        <v>942203.74</v>
      </c>
      <c r="H30" s="73"/>
      <c r="I30" s="175">
        <f>E30-G30</f>
        <v>-942203.74</v>
      </c>
      <c r="J30" s="176"/>
      <c r="K30" s="70"/>
    </row>
    <row r="31" spans="2:11" x14ac:dyDescent="0.2">
      <c r="B31" s="3" t="s">
        <v>49</v>
      </c>
      <c r="C31" s="3" t="s">
        <v>14</v>
      </c>
      <c r="D31" s="10">
        <v>32</v>
      </c>
      <c r="E31" s="112">
        <f>Budget!H212</f>
        <v>0</v>
      </c>
      <c r="F31" s="10">
        <v>42</v>
      </c>
      <c r="G31" s="115">
        <f>Budget!H263</f>
        <v>0</v>
      </c>
      <c r="H31" s="73"/>
      <c r="I31" s="175">
        <f>E31-G31</f>
        <v>0</v>
      </c>
      <c r="J31" s="176"/>
      <c r="K31" s="70"/>
    </row>
    <row r="32" spans="2:11" x14ac:dyDescent="0.2">
      <c r="B32" s="3" t="s">
        <v>51</v>
      </c>
      <c r="C32" s="9" t="s">
        <v>17</v>
      </c>
      <c r="D32" s="10">
        <v>33</v>
      </c>
      <c r="E32" s="112">
        <f>Budget!H218</f>
        <v>0</v>
      </c>
      <c r="F32" s="10">
        <v>43</v>
      </c>
      <c r="G32" s="115">
        <f>Budget!H267</f>
        <v>0</v>
      </c>
      <c r="H32" s="73"/>
      <c r="I32" s="175">
        <f>E32-G32</f>
        <v>0</v>
      </c>
      <c r="J32" s="176"/>
      <c r="K32" s="70"/>
    </row>
    <row r="33" spans="2:11" ht="13.5" customHeight="1" thickBot="1" x14ac:dyDescent="0.25">
      <c r="B33" s="3" t="s">
        <v>53</v>
      </c>
      <c r="C33" s="3" t="s">
        <v>20</v>
      </c>
      <c r="D33" s="11">
        <v>34</v>
      </c>
      <c r="E33" s="109">
        <f>Budget!H227</f>
        <v>0</v>
      </c>
      <c r="F33" s="74">
        <v>44</v>
      </c>
      <c r="G33" s="40">
        <f>Budget!H277</f>
        <v>0</v>
      </c>
      <c r="H33" s="75"/>
      <c r="I33" s="175">
        <f>E33-G33</f>
        <v>0</v>
      </c>
      <c r="J33" s="176"/>
      <c r="K33" s="76"/>
    </row>
    <row r="34" spans="2:11" ht="12.75" customHeight="1" x14ac:dyDescent="0.2">
      <c r="B34" s="3" t="s">
        <v>55</v>
      </c>
      <c r="C34" s="3" t="s">
        <v>222</v>
      </c>
      <c r="D34" s="86" t="s">
        <v>223</v>
      </c>
      <c r="E34" s="120">
        <f>SUM(E29:E33)</f>
        <v>0</v>
      </c>
      <c r="F34" s="86" t="s">
        <v>224</v>
      </c>
      <c r="G34" s="120">
        <f>SUM(G29:G33)</f>
        <v>942203.74</v>
      </c>
      <c r="H34" s="78"/>
      <c r="I34" s="177">
        <f>SUM(I29:J33)</f>
        <v>-942203.74</v>
      </c>
      <c r="J34" s="178"/>
      <c r="K34" s="70"/>
    </row>
    <row r="35" spans="2:11" ht="13.5" customHeight="1" thickBot="1" x14ac:dyDescent="0.25">
      <c r="B35" s="3" t="s">
        <v>58</v>
      </c>
      <c r="C35" s="3" t="s">
        <v>26</v>
      </c>
      <c r="D35" s="11">
        <v>35</v>
      </c>
      <c r="E35" s="109">
        <f>Budget!H231</f>
        <v>0</v>
      </c>
      <c r="F35" s="74">
        <v>45</v>
      </c>
      <c r="G35" s="40">
        <f>Budget!H280</f>
        <v>0</v>
      </c>
      <c r="H35" s="75"/>
      <c r="I35" s="167">
        <f>E35-G35</f>
        <v>0</v>
      </c>
      <c r="J35" s="168"/>
      <c r="K35" s="76"/>
    </row>
    <row r="36" spans="2:11" ht="12.75" customHeight="1" x14ac:dyDescent="0.2">
      <c r="B36" s="3" t="s">
        <v>60</v>
      </c>
      <c r="C36" s="3" t="s">
        <v>225</v>
      </c>
      <c r="D36" s="86" t="s">
        <v>226</v>
      </c>
      <c r="E36" s="113">
        <f>SUM(E34:E35)</f>
        <v>0</v>
      </c>
      <c r="F36" s="86" t="s">
        <v>227</v>
      </c>
      <c r="G36" s="113">
        <f>SUM(G34:G35)</f>
        <v>942203.74</v>
      </c>
      <c r="H36" s="86"/>
      <c r="I36" s="169">
        <f>SUM(I34:J35)</f>
        <v>-942203.74</v>
      </c>
      <c r="J36" s="170"/>
      <c r="K36" s="70"/>
    </row>
    <row r="37" spans="2:11" ht="13.5" customHeight="1" thickBot="1" x14ac:dyDescent="0.25">
      <c r="B37" s="3" t="s">
        <v>63</v>
      </c>
      <c r="C37" s="3" t="s">
        <v>32</v>
      </c>
      <c r="F37" s="87"/>
      <c r="G37" s="110"/>
      <c r="H37" s="84">
        <v>39</v>
      </c>
      <c r="I37" s="171">
        <f>0-'Overzicht Budget'!I18:J18</f>
        <v>0</v>
      </c>
      <c r="J37" s="172"/>
      <c r="K37" s="76"/>
    </row>
    <row r="38" spans="2:11" ht="12.75" customHeight="1" x14ac:dyDescent="0.2">
      <c r="B38" s="3" t="s">
        <v>228</v>
      </c>
      <c r="C38" s="3" t="s">
        <v>229</v>
      </c>
      <c r="F38" s="70"/>
      <c r="G38" s="44"/>
      <c r="H38" s="88"/>
      <c r="I38" s="173">
        <f>SUM(I36:J37)</f>
        <v>-942203.74</v>
      </c>
      <c r="J38" s="174"/>
      <c r="K38" s="70"/>
    </row>
    <row r="39" spans="2:11" x14ac:dyDescent="0.2">
      <c r="B39" s="3" t="s">
        <v>230</v>
      </c>
      <c r="C39" s="3" t="str">
        <f>"overschot/tekort invest. "&amp;Gegevens!E17</f>
        <v>overschot/tekort invest. 2021</v>
      </c>
      <c r="F39" s="76"/>
      <c r="G39" s="116"/>
      <c r="H39" s="72"/>
      <c r="I39" s="179">
        <f>Gegevens!B25</f>
        <v>0</v>
      </c>
      <c r="J39" s="180"/>
    </row>
    <row r="40" spans="2:11" ht="13.5" customHeight="1" thickBot="1" x14ac:dyDescent="0.25">
      <c r="B40" s="3" t="s">
        <v>231</v>
      </c>
      <c r="C40" s="3" t="str">
        <f>"overschot/tekort budgetwijz. "&amp;Gegevens!E16</f>
        <v>overschot/tekort budgetwijz. 2022</v>
      </c>
      <c r="F40" s="70"/>
      <c r="G40" s="44"/>
      <c r="H40" s="89"/>
      <c r="I40" s="181">
        <f>Gegevens!B26</f>
        <v>0</v>
      </c>
      <c r="J40" s="182"/>
      <c r="K40" s="70"/>
    </row>
    <row r="41" spans="2:11" ht="12.75" customHeight="1" x14ac:dyDescent="0.2">
      <c r="B41" s="3" t="s">
        <v>64</v>
      </c>
      <c r="C41" s="3" t="s">
        <v>232</v>
      </c>
      <c r="F41" s="70"/>
      <c r="G41" s="44"/>
      <c r="H41" s="78"/>
      <c r="I41" s="165">
        <f>SUM(I38:J40)</f>
        <v>-942203.74</v>
      </c>
      <c r="J41" s="166"/>
      <c r="K41" s="70"/>
    </row>
    <row r="42" spans="2:11" x14ac:dyDescent="0.2">
      <c r="H42" s="70"/>
      <c r="I42" s="44"/>
      <c r="J42" s="44"/>
    </row>
    <row r="96" spans="6:6" x14ac:dyDescent="0.2">
      <c r="F96" s="26"/>
    </row>
    <row r="97" spans="6:6" x14ac:dyDescent="0.2">
      <c r="F97" s="26"/>
    </row>
    <row r="113" spans="6:6" x14ac:dyDescent="0.2">
      <c r="F113" s="26"/>
    </row>
    <row r="125" spans="6:6" x14ac:dyDescent="0.2">
      <c r="F125" s="26"/>
    </row>
    <row r="132" spans="6:6" x14ac:dyDescent="0.2">
      <c r="F132" s="26"/>
    </row>
    <row r="164" spans="6:6" x14ac:dyDescent="0.2">
      <c r="F164" s="26"/>
    </row>
    <row r="180" spans="7:7" x14ac:dyDescent="0.2">
      <c r="G180" s="149"/>
    </row>
    <row r="181" spans="7:7" x14ac:dyDescent="0.2">
      <c r="G181" s="149"/>
    </row>
    <row r="182" spans="7:7" x14ac:dyDescent="0.2">
      <c r="G182" s="149"/>
    </row>
    <row r="183" spans="7:7" x14ac:dyDescent="0.2">
      <c r="G183" s="149"/>
    </row>
    <row r="287" spans="6:6" x14ac:dyDescent="0.2">
      <c r="F287" s="152"/>
    </row>
  </sheetData>
  <mergeCells count="31">
    <mergeCell ref="I14:J14"/>
    <mergeCell ref="I9:J9"/>
    <mergeCell ref="I10:J10"/>
    <mergeCell ref="I11:J11"/>
    <mergeCell ref="I12:J12"/>
    <mergeCell ref="I13:J13"/>
    <mergeCell ref="I31:J31"/>
    <mergeCell ref="I18:J18"/>
    <mergeCell ref="I19:J19"/>
    <mergeCell ref="I20:J20"/>
    <mergeCell ref="I21:J21"/>
    <mergeCell ref="I15:J15"/>
    <mergeCell ref="I16:J16"/>
    <mergeCell ref="I17:J17"/>
    <mergeCell ref="I29:J29"/>
    <mergeCell ref="I30:J30"/>
    <mergeCell ref="I22:J22"/>
    <mergeCell ref="I23:J23"/>
    <mergeCell ref="I24:J24"/>
    <mergeCell ref="I25:J25"/>
    <mergeCell ref="I28:J28"/>
    <mergeCell ref="I33:J33"/>
    <mergeCell ref="I34:J34"/>
    <mergeCell ref="I39:J39"/>
    <mergeCell ref="I40:J40"/>
    <mergeCell ref="I32:J32"/>
    <mergeCell ref="I41:J41"/>
    <mergeCell ref="I35:J35"/>
    <mergeCell ref="I36:J36"/>
    <mergeCell ref="I37:J37"/>
    <mergeCell ref="I38:J38"/>
  </mergeCells>
  <phoneticPr fontId="0" type="noConversion"/>
  <pageMargins left="0.33" right="0.36" top="0.54" bottom="0.56999999999999995" header="0.31" footer="0.34"/>
  <pageSetup paperSize="9" firstPageNumber="14" orientation="portrait" r:id="rId1"/>
  <headerFooter alignWithMargins="0">
    <oddFooter>&amp;RBudget overzicht &amp;P/&amp;N</oddFooter>
  </headerFooter>
  <rowBreaks count="1" manualBreakCount="1">
    <brk id="42" max="1638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4" name="Button 1">
              <controlPr defaultSize="0" print="0" autoFill="0" autoPict="0" macro="[0]!Naarstartpagina">
                <anchor moveWithCells="1" sizeWithCells="1">
                  <from>
                    <xdr:col>4</xdr:col>
                    <xdr:colOff>9525</xdr:colOff>
                    <xdr:row>2</xdr:row>
                    <xdr:rowOff>9525</xdr:rowOff>
                  </from>
                  <to>
                    <xdr:col>6</xdr:col>
                    <xdr:colOff>666750</xdr:colOff>
                    <xdr:row>5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Blad9"/>
  <dimension ref="A1:I299"/>
  <sheetViews>
    <sheetView topLeftCell="A19" workbookViewId="0">
      <selection activeCell="L48" sqref="L48"/>
    </sheetView>
  </sheetViews>
  <sheetFormatPr defaultRowHeight="12.75" x14ac:dyDescent="0.2"/>
  <cols>
    <col min="1" max="1" width="3" bestFit="1" customWidth="1"/>
    <col min="2" max="2" width="4.5703125" customWidth="1"/>
    <col min="3" max="3" width="5.85546875" customWidth="1"/>
    <col min="4" max="4" width="45.28515625" bestFit="1" customWidth="1"/>
    <col min="5" max="6" width="8.7109375" style="95" customWidth="1"/>
    <col min="7" max="8" width="12.42578125" style="95" customWidth="1"/>
  </cols>
  <sheetData>
    <row r="1" spans="1:9" s="2" customFormat="1" ht="13.5" x14ac:dyDescent="0.25">
      <c r="A1" s="1" t="str">
        <f>'Voorblad MJP'!C8</f>
        <v xml:space="preserve">DN </v>
      </c>
      <c r="E1" s="94"/>
      <c r="F1" s="94"/>
      <c r="G1" s="54" t="s">
        <v>210</v>
      </c>
      <c r="H1" s="55">
        <v>45245</v>
      </c>
    </row>
    <row r="2" spans="1:9" s="2" customFormat="1" ht="13.5" x14ac:dyDescent="0.25">
      <c r="A2" s="1" t="str">
        <f>Gegevens!B1&amp;" te "&amp;Gegevens!B3&amp;" ("&amp;Gegevens!B4&amp;")"</f>
        <v>H Bernardus te Heikruis (Pepingen)</v>
      </c>
      <c r="E2" s="94"/>
      <c r="F2" s="94"/>
      <c r="G2" s="94"/>
      <c r="H2" s="94"/>
    </row>
    <row r="3" spans="1:9" s="2" customFormat="1" ht="12" x14ac:dyDescent="0.2">
      <c r="A3" s="3"/>
      <c r="B3" s="3"/>
      <c r="C3" s="3"/>
      <c r="D3" s="3"/>
      <c r="E3" s="59"/>
      <c r="F3" s="59"/>
      <c r="G3" s="59"/>
      <c r="H3" s="94"/>
    </row>
    <row r="4" spans="1:9" s="2" customFormat="1" ht="13.5" x14ac:dyDescent="0.25">
      <c r="A4" s="1" t="str">
        <f>"BUDGET "&amp;Gegevens!E15</f>
        <v>BUDGET 2023</v>
      </c>
      <c r="E4" s="94"/>
      <c r="F4" s="94"/>
      <c r="G4" s="94"/>
      <c r="H4" s="94"/>
    </row>
    <row r="5" spans="1:9" x14ac:dyDescent="0.2">
      <c r="A5" s="3"/>
      <c r="B5" s="3"/>
      <c r="C5" s="3"/>
      <c r="D5" s="3"/>
      <c r="E5" s="96" t="s">
        <v>3</v>
      </c>
      <c r="F5" s="97" t="s">
        <v>392</v>
      </c>
      <c r="G5" s="96" t="s">
        <v>420</v>
      </c>
      <c r="H5" s="96" t="s">
        <v>4</v>
      </c>
      <c r="I5" s="3"/>
    </row>
    <row r="6" spans="1:9" x14ac:dyDescent="0.2">
      <c r="A6" s="3"/>
      <c r="B6" s="3"/>
      <c r="C6" s="3"/>
      <c r="D6" s="3"/>
      <c r="E6" s="102"/>
      <c r="F6" s="101">
        <f>Gegevens!E16</f>
        <v>2022</v>
      </c>
      <c r="G6" s="102">
        <f>Gegevens!E15</f>
        <v>2023</v>
      </c>
      <c r="H6" s="102">
        <v>2024</v>
      </c>
      <c r="I6" s="3"/>
    </row>
    <row r="7" spans="1:9" s="2" customFormat="1" ht="12" x14ac:dyDescent="0.2">
      <c r="A7" s="37" t="s">
        <v>66</v>
      </c>
      <c r="B7" s="37" t="s">
        <v>67</v>
      </c>
      <c r="C7" s="38"/>
      <c r="D7" s="37"/>
      <c r="E7" s="98"/>
      <c r="F7" s="98">
        <f>F9+F21+F28+F33</f>
        <v>26654.989999999998</v>
      </c>
      <c r="G7" s="98">
        <f>G9+G21+G33</f>
        <v>26704.400000000001</v>
      </c>
      <c r="H7" s="156">
        <f>H9+H21+H33</f>
        <v>26729.4</v>
      </c>
    </row>
    <row r="8" spans="1:9" x14ac:dyDescent="0.2">
      <c r="A8" s="20"/>
      <c r="B8" s="20"/>
      <c r="C8" s="9"/>
      <c r="D8" s="9"/>
      <c r="E8" s="59"/>
      <c r="F8" s="59"/>
      <c r="G8" s="59"/>
      <c r="H8" s="59"/>
      <c r="I8" s="3"/>
    </row>
    <row r="9" spans="1:9" x14ac:dyDescent="0.2">
      <c r="A9" s="21">
        <v>10</v>
      </c>
      <c r="B9" s="21" t="s">
        <v>68</v>
      </c>
      <c r="C9" s="21"/>
      <c r="D9" s="21"/>
      <c r="E9" s="145"/>
      <c r="F9" s="150">
        <f>F11</f>
        <v>228.99</v>
      </c>
      <c r="G9" s="62">
        <f>G10+G19</f>
        <v>25</v>
      </c>
      <c r="H9" s="62">
        <f>H10</f>
        <v>50</v>
      </c>
      <c r="I9" s="3"/>
    </row>
    <row r="10" spans="1:9" x14ac:dyDescent="0.2">
      <c r="A10" s="3"/>
      <c r="B10" s="22">
        <v>100</v>
      </c>
      <c r="C10" s="19" t="s">
        <v>69</v>
      </c>
      <c r="D10" s="19"/>
      <c r="E10" s="145"/>
      <c r="F10" s="150">
        <v>228.99</v>
      </c>
      <c r="G10" s="99">
        <v>25</v>
      </c>
      <c r="H10" s="62">
        <v>50</v>
      </c>
      <c r="I10" s="3"/>
    </row>
    <row r="11" spans="1:9" x14ac:dyDescent="0.2">
      <c r="A11" s="3"/>
      <c r="B11" s="24"/>
      <c r="C11" s="22" t="s">
        <v>290</v>
      </c>
      <c r="D11" s="21" t="s">
        <v>292</v>
      </c>
      <c r="E11" s="145"/>
      <c r="F11" s="150">
        <v>228.99</v>
      </c>
      <c r="G11" s="145"/>
      <c r="H11" s="63"/>
      <c r="I11" s="3"/>
    </row>
    <row r="12" spans="1:9" x14ac:dyDescent="0.2">
      <c r="A12" s="3"/>
      <c r="B12" s="27"/>
      <c r="C12" s="28" t="s">
        <v>291</v>
      </c>
      <c r="D12" s="21" t="s">
        <v>293</v>
      </c>
      <c r="E12" s="145"/>
      <c r="F12" s="150"/>
      <c r="G12" s="145"/>
      <c r="H12" s="63"/>
      <c r="I12" s="3"/>
    </row>
    <row r="13" spans="1:9" x14ac:dyDescent="0.2">
      <c r="A13" s="3"/>
      <c r="B13" s="27"/>
      <c r="C13" s="19">
        <v>1002</v>
      </c>
      <c r="D13" s="21" t="s">
        <v>294</v>
      </c>
      <c r="E13" s="145"/>
      <c r="F13" s="150"/>
      <c r="G13" s="145"/>
      <c r="H13" s="63">
        <v>50</v>
      </c>
      <c r="I13" s="3"/>
    </row>
    <row r="14" spans="1:9" x14ac:dyDescent="0.2">
      <c r="A14" s="3"/>
      <c r="B14" s="27"/>
      <c r="C14" s="21">
        <v>1003</v>
      </c>
      <c r="D14" s="21" t="s">
        <v>295</v>
      </c>
      <c r="E14" s="145"/>
      <c r="F14" s="150"/>
      <c r="G14" s="145"/>
      <c r="H14" s="63"/>
      <c r="I14" s="3"/>
    </row>
    <row r="15" spans="1:9" x14ac:dyDescent="0.2">
      <c r="A15" s="3"/>
      <c r="B15" s="27"/>
      <c r="C15" s="21">
        <v>1004</v>
      </c>
      <c r="D15" s="21" t="s">
        <v>296</v>
      </c>
      <c r="E15" s="145"/>
      <c r="F15" s="150"/>
      <c r="G15" s="145"/>
      <c r="H15" s="63"/>
      <c r="I15" s="3"/>
    </row>
    <row r="16" spans="1:9" x14ac:dyDescent="0.2">
      <c r="A16" s="3"/>
      <c r="B16" s="27"/>
      <c r="C16" s="21">
        <v>1005</v>
      </c>
      <c r="D16" s="21" t="s">
        <v>297</v>
      </c>
      <c r="E16" s="145"/>
      <c r="F16" s="150"/>
      <c r="G16" s="145"/>
      <c r="H16" s="63"/>
      <c r="I16" s="3"/>
    </row>
    <row r="17" spans="1:9" x14ac:dyDescent="0.2">
      <c r="A17" s="3"/>
      <c r="B17" s="27"/>
      <c r="C17" s="21">
        <v>1006</v>
      </c>
      <c r="D17" s="21" t="s">
        <v>298</v>
      </c>
      <c r="E17" s="145"/>
      <c r="F17" s="150"/>
      <c r="G17" s="145"/>
      <c r="H17" s="63"/>
      <c r="I17" s="3"/>
    </row>
    <row r="18" spans="1:9" x14ac:dyDescent="0.2">
      <c r="A18" s="3"/>
      <c r="B18" s="27"/>
      <c r="C18" s="21">
        <v>1009</v>
      </c>
      <c r="D18" s="21" t="s">
        <v>301</v>
      </c>
      <c r="E18" s="145"/>
      <c r="F18" s="150"/>
      <c r="G18" s="145"/>
      <c r="H18" s="63"/>
      <c r="I18" s="3"/>
    </row>
    <row r="19" spans="1:9" x14ac:dyDescent="0.2">
      <c r="A19" s="3"/>
      <c r="B19" s="22">
        <v>109</v>
      </c>
      <c r="C19" s="19" t="s">
        <v>70</v>
      </c>
      <c r="D19" s="19"/>
      <c r="E19" s="145"/>
      <c r="F19" s="150"/>
      <c r="G19" s="99">
        <f>'Exploitatie MJP'!G11</f>
        <v>0</v>
      </c>
      <c r="H19" s="63"/>
      <c r="I19" s="3"/>
    </row>
    <row r="20" spans="1:9" x14ac:dyDescent="0.2">
      <c r="A20" s="3"/>
      <c r="B20" s="24"/>
      <c r="C20" s="3"/>
      <c r="D20" s="3"/>
      <c r="E20" s="146"/>
      <c r="F20" s="57"/>
      <c r="G20" s="57"/>
      <c r="H20" s="57"/>
      <c r="I20" s="3"/>
    </row>
    <row r="21" spans="1:9" x14ac:dyDescent="0.2">
      <c r="A21" s="21">
        <v>11</v>
      </c>
      <c r="B21" s="25" t="s">
        <v>71</v>
      </c>
      <c r="C21" s="21"/>
      <c r="D21" s="21"/>
      <c r="E21" s="145"/>
      <c r="F21" s="150">
        <f>F22+F23+F24+F25</f>
        <v>14374.349999999999</v>
      </c>
      <c r="G21" s="62">
        <f>SUM(G22:G26)</f>
        <v>14743.09</v>
      </c>
      <c r="H21" s="62">
        <f>SUM(H22:H26)</f>
        <v>14743.09</v>
      </c>
      <c r="I21" s="3"/>
    </row>
    <row r="22" spans="1:9" x14ac:dyDescent="0.2">
      <c r="A22" s="3"/>
      <c r="B22" s="22">
        <v>110</v>
      </c>
      <c r="C22" s="21" t="s">
        <v>388</v>
      </c>
      <c r="D22" s="21"/>
      <c r="E22" s="145"/>
      <c r="F22" s="150">
        <v>6798.32</v>
      </c>
      <c r="G22" s="99">
        <f>'Exploitatie MJP'!G14</f>
        <v>7000</v>
      </c>
      <c r="H22" s="63">
        <v>7000</v>
      </c>
      <c r="I22" s="3"/>
    </row>
    <row r="23" spans="1:9" x14ac:dyDescent="0.2">
      <c r="A23" s="3"/>
      <c r="B23" s="22">
        <v>111</v>
      </c>
      <c r="C23" s="19" t="s">
        <v>389</v>
      </c>
      <c r="D23" s="19"/>
      <c r="E23" s="145"/>
      <c r="F23" s="150">
        <v>6771.37</v>
      </c>
      <c r="G23" s="99">
        <f>'Exploitatie MJP'!G15</f>
        <v>7000</v>
      </c>
      <c r="H23" s="63">
        <v>7000</v>
      </c>
      <c r="I23" s="3"/>
    </row>
    <row r="24" spans="1:9" x14ac:dyDescent="0.2">
      <c r="A24" s="3"/>
      <c r="B24" s="22">
        <v>112</v>
      </c>
      <c r="C24" s="19" t="s">
        <v>390</v>
      </c>
      <c r="D24" s="19"/>
      <c r="E24" s="145"/>
      <c r="F24" s="150">
        <v>804.66</v>
      </c>
      <c r="G24" s="99">
        <v>743.09</v>
      </c>
      <c r="H24" s="63">
        <v>743.09</v>
      </c>
      <c r="I24" s="3"/>
    </row>
    <row r="25" spans="1:9" x14ac:dyDescent="0.2">
      <c r="A25" s="3"/>
      <c r="B25" s="22">
        <v>113</v>
      </c>
      <c r="C25" s="19" t="s">
        <v>415</v>
      </c>
      <c r="D25" s="19"/>
      <c r="E25" s="145"/>
      <c r="F25" s="150"/>
      <c r="G25" s="99">
        <f>'Exploitatie MJP'!G17</f>
        <v>0</v>
      </c>
      <c r="H25" s="63"/>
      <c r="I25" s="3"/>
    </row>
    <row r="26" spans="1:9" x14ac:dyDescent="0.2">
      <c r="A26" s="3"/>
      <c r="B26" s="22">
        <v>119</v>
      </c>
      <c r="C26" s="19" t="s">
        <v>70</v>
      </c>
      <c r="D26" s="19"/>
      <c r="E26" s="145"/>
      <c r="F26" s="150"/>
      <c r="G26" s="99">
        <v>0</v>
      </c>
      <c r="H26" s="63"/>
      <c r="I26" s="3"/>
    </row>
    <row r="27" spans="1:9" x14ac:dyDescent="0.2">
      <c r="A27" s="3"/>
      <c r="B27" s="24"/>
      <c r="C27" s="3"/>
      <c r="D27" s="3"/>
      <c r="E27" s="146"/>
      <c r="F27" s="57"/>
      <c r="G27" s="57"/>
      <c r="H27" s="57"/>
      <c r="I27" s="3"/>
    </row>
    <row r="28" spans="1:9" x14ac:dyDescent="0.2">
      <c r="A28" s="21">
        <v>12</v>
      </c>
      <c r="B28" s="25" t="s">
        <v>76</v>
      </c>
      <c r="C28" s="21"/>
      <c r="D28" s="21"/>
      <c r="E28" s="145"/>
      <c r="F28" s="155">
        <v>606.92999999999995</v>
      </c>
      <c r="G28" s="62">
        <f>SUM(G29:G31)</f>
        <v>0</v>
      </c>
      <c r="H28" s="62">
        <f>SUM(H29:H31)</f>
        <v>0</v>
      </c>
      <c r="I28" s="3"/>
    </row>
    <row r="29" spans="1:9" x14ac:dyDescent="0.2">
      <c r="A29" s="3"/>
      <c r="B29" s="22">
        <v>120</v>
      </c>
      <c r="C29" s="19" t="s">
        <v>423</v>
      </c>
      <c r="D29" s="19"/>
      <c r="E29" s="145"/>
      <c r="F29" s="151">
        <v>606.92999999999995</v>
      </c>
      <c r="G29" s="99">
        <f>'Exploitatie MJP'!G21</f>
        <v>0</v>
      </c>
      <c r="H29" s="63"/>
      <c r="I29" s="3"/>
    </row>
    <row r="30" spans="1:9" x14ac:dyDescent="0.2">
      <c r="A30" s="3"/>
      <c r="B30" s="22">
        <v>121</v>
      </c>
      <c r="C30" s="19" t="s">
        <v>78</v>
      </c>
      <c r="D30" s="19"/>
      <c r="E30" s="145"/>
      <c r="F30" s="151"/>
      <c r="G30" s="99">
        <f>'Exploitatie MJP'!G22</f>
        <v>0</v>
      </c>
      <c r="H30" s="63"/>
      <c r="I30" s="3"/>
    </row>
    <row r="31" spans="1:9" x14ac:dyDescent="0.2">
      <c r="A31" s="3"/>
      <c r="B31" s="22">
        <v>129</v>
      </c>
      <c r="C31" s="19" t="s">
        <v>70</v>
      </c>
      <c r="D31" s="19"/>
      <c r="E31" s="145"/>
      <c r="F31" s="151"/>
      <c r="G31" s="99">
        <f>'Exploitatie MJP'!G23</f>
        <v>0</v>
      </c>
      <c r="H31" s="63"/>
      <c r="I31" s="3"/>
    </row>
    <row r="32" spans="1:9" x14ac:dyDescent="0.2">
      <c r="A32" s="3"/>
      <c r="B32" s="24"/>
      <c r="C32" s="3"/>
      <c r="D32" s="3"/>
      <c r="E32" s="146"/>
      <c r="F32" s="57"/>
      <c r="G32" s="57"/>
      <c r="H32" s="57"/>
      <c r="I32" s="3"/>
    </row>
    <row r="33" spans="1:9" x14ac:dyDescent="0.2">
      <c r="A33" s="21">
        <v>13</v>
      </c>
      <c r="B33" s="25" t="s">
        <v>79</v>
      </c>
      <c r="C33" s="21"/>
      <c r="D33" s="21"/>
      <c r="E33" s="145"/>
      <c r="F33" s="150">
        <f>F34+F35+F36+F37</f>
        <v>11444.72</v>
      </c>
      <c r="G33" s="62">
        <f>SUM(G34:G39)</f>
        <v>11936.31</v>
      </c>
      <c r="H33" s="62">
        <f>SUM(H34:H39)</f>
        <v>11936.31</v>
      </c>
      <c r="I33" s="3"/>
    </row>
    <row r="34" spans="1:9" x14ac:dyDescent="0.2">
      <c r="A34" s="3"/>
      <c r="B34" s="22">
        <v>130</v>
      </c>
      <c r="C34" s="19" t="s">
        <v>391</v>
      </c>
      <c r="D34" s="19"/>
      <c r="E34" s="145"/>
      <c r="F34" s="150">
        <v>3043.08</v>
      </c>
      <c r="G34" s="99">
        <f>'Exploitatie MJP'!G26</f>
        <v>3409</v>
      </c>
      <c r="H34" s="63">
        <v>3409</v>
      </c>
      <c r="I34" s="3"/>
    </row>
    <row r="35" spans="1:9" x14ac:dyDescent="0.2">
      <c r="A35" s="3"/>
      <c r="B35" s="22">
        <v>131</v>
      </c>
      <c r="C35" s="19" t="s">
        <v>414</v>
      </c>
      <c r="D35" s="19"/>
      <c r="E35" s="145"/>
      <c r="F35" s="150">
        <v>891.63</v>
      </c>
      <c r="G35" s="99">
        <f>'Exploitatie MJP'!G27</f>
        <v>0</v>
      </c>
      <c r="H35" s="63">
        <v>0</v>
      </c>
      <c r="I35" s="3"/>
    </row>
    <row r="36" spans="1:9" x14ac:dyDescent="0.2">
      <c r="A36" s="3"/>
      <c r="B36" s="22">
        <v>132</v>
      </c>
      <c r="C36" s="19" t="s">
        <v>82</v>
      </c>
      <c r="D36" s="19"/>
      <c r="E36" s="145"/>
      <c r="F36" s="150">
        <v>22.31</v>
      </c>
      <c r="G36" s="99">
        <f>'Exploitatie MJP'!G28</f>
        <v>22.31</v>
      </c>
      <c r="H36" s="63">
        <v>22.31</v>
      </c>
      <c r="I36" s="3"/>
    </row>
    <row r="37" spans="1:9" x14ac:dyDescent="0.2">
      <c r="A37" s="3"/>
      <c r="B37" s="22">
        <v>133</v>
      </c>
      <c r="C37" s="19" t="s">
        <v>432</v>
      </c>
      <c r="D37" s="19"/>
      <c r="E37" s="145"/>
      <c r="F37" s="150">
        <v>7487.7</v>
      </c>
      <c r="G37" s="99">
        <f>'Exploitatie MJP'!G29</f>
        <v>8500</v>
      </c>
      <c r="H37" s="63">
        <v>8500</v>
      </c>
      <c r="I37" s="3"/>
    </row>
    <row r="38" spans="1:9" x14ac:dyDescent="0.2">
      <c r="A38" s="3"/>
      <c r="B38" s="22" t="s">
        <v>233</v>
      </c>
      <c r="C38" s="19" t="s">
        <v>416</v>
      </c>
      <c r="D38" s="19"/>
      <c r="E38" s="145"/>
      <c r="F38" s="150"/>
      <c r="G38" s="99">
        <f>'Exploitatie MJP'!G30</f>
        <v>5</v>
      </c>
      <c r="H38" s="63">
        <v>5</v>
      </c>
      <c r="I38" s="3"/>
    </row>
    <row r="39" spans="1:9" x14ac:dyDescent="0.2">
      <c r="A39" s="3"/>
      <c r="B39" s="22">
        <v>139</v>
      </c>
      <c r="C39" s="19" t="s">
        <v>70</v>
      </c>
      <c r="D39" s="19"/>
      <c r="E39" s="145"/>
      <c r="F39" s="150"/>
      <c r="G39" s="99">
        <f>'Exploitatie MJP'!G31</f>
        <v>0</v>
      </c>
      <c r="H39" s="63">
        <v>0</v>
      </c>
      <c r="I39" s="3"/>
    </row>
    <row r="40" spans="1:9" x14ac:dyDescent="0.2">
      <c r="A40" s="3"/>
      <c r="B40" s="24"/>
      <c r="C40" s="3"/>
      <c r="D40" s="3"/>
      <c r="E40" s="146"/>
      <c r="F40" s="57"/>
      <c r="G40" s="57"/>
      <c r="H40" s="57"/>
      <c r="I40" s="3"/>
    </row>
    <row r="41" spans="1:9" x14ac:dyDescent="0.2">
      <c r="A41" s="21">
        <v>14</v>
      </c>
      <c r="B41" s="25" t="s">
        <v>83</v>
      </c>
      <c r="C41" s="21"/>
      <c r="D41" s="21"/>
      <c r="E41" s="145"/>
      <c r="F41" s="151"/>
      <c r="G41" s="62">
        <f>G42</f>
        <v>0</v>
      </c>
      <c r="H41" s="62">
        <f>H42</f>
        <v>0</v>
      </c>
      <c r="I41" s="3"/>
    </row>
    <row r="42" spans="1:9" x14ac:dyDescent="0.2">
      <c r="A42" s="3"/>
      <c r="B42" s="22">
        <v>140</v>
      </c>
      <c r="C42" s="19" t="s">
        <v>84</v>
      </c>
      <c r="D42" s="19"/>
      <c r="E42" s="145"/>
      <c r="F42" s="151"/>
      <c r="G42" s="99">
        <f>'Exploitatie MJP'!G34</f>
        <v>0</v>
      </c>
      <c r="H42" s="63"/>
      <c r="I42" s="3"/>
    </row>
    <row r="43" spans="1:9" x14ac:dyDescent="0.2">
      <c r="A43" s="3"/>
      <c r="B43" s="24"/>
      <c r="C43" s="3"/>
      <c r="D43" s="3"/>
      <c r="E43" s="146"/>
      <c r="F43" s="57"/>
      <c r="G43" s="57"/>
      <c r="H43" s="57"/>
      <c r="I43" s="3"/>
    </row>
    <row r="44" spans="1:9" x14ac:dyDescent="0.2">
      <c r="A44" s="21">
        <v>15</v>
      </c>
      <c r="B44" s="25" t="s">
        <v>85</v>
      </c>
      <c r="C44" s="21"/>
      <c r="D44" s="21"/>
      <c r="E44" s="145"/>
      <c r="F44" s="151"/>
      <c r="G44" s="62">
        <f>'Exploitatie MJP'!G36</f>
        <v>0</v>
      </c>
      <c r="H44" s="62">
        <v>0</v>
      </c>
      <c r="I44" s="3"/>
    </row>
    <row r="45" spans="1:9" x14ac:dyDescent="0.2">
      <c r="A45" s="3"/>
      <c r="B45" s="22">
        <v>150</v>
      </c>
      <c r="C45" s="19" t="s">
        <v>235</v>
      </c>
      <c r="D45" s="19"/>
      <c r="E45" s="145"/>
      <c r="F45" s="151"/>
      <c r="G45" s="145"/>
      <c r="H45" s="63"/>
      <c r="I45" s="3"/>
    </row>
    <row r="46" spans="1:9" x14ac:dyDescent="0.2">
      <c r="A46" s="3"/>
      <c r="B46" s="22">
        <v>151</v>
      </c>
      <c r="C46" s="19" t="s">
        <v>236</v>
      </c>
      <c r="D46" s="19"/>
      <c r="E46" s="145"/>
      <c r="F46" s="151"/>
      <c r="G46" s="145"/>
      <c r="H46" s="63"/>
      <c r="I46" s="3"/>
    </row>
    <row r="47" spans="1:9" x14ac:dyDescent="0.2">
      <c r="A47" s="3"/>
      <c r="B47" s="22">
        <v>159</v>
      </c>
      <c r="C47" s="19" t="s">
        <v>70</v>
      </c>
      <c r="D47" s="19"/>
      <c r="E47" s="145"/>
      <c r="F47" s="151"/>
      <c r="G47" s="145"/>
      <c r="H47" s="63"/>
      <c r="I47" s="3"/>
    </row>
    <row r="48" spans="1:9" x14ac:dyDescent="0.2">
      <c r="A48" s="3"/>
      <c r="B48" s="24"/>
      <c r="C48" s="3"/>
      <c r="D48" s="3"/>
      <c r="E48" s="147"/>
      <c r="F48" s="58"/>
      <c r="G48" s="58"/>
      <c r="H48" s="58"/>
      <c r="I48" s="3"/>
    </row>
    <row r="49" spans="1:9" s="2" customFormat="1" ht="12" x14ac:dyDescent="0.2">
      <c r="A49" s="37" t="s">
        <v>86</v>
      </c>
      <c r="B49" s="37" t="s">
        <v>87</v>
      </c>
      <c r="C49" s="38"/>
      <c r="D49" s="37"/>
      <c r="E49" s="148"/>
      <c r="F49" s="98">
        <f>F51+F96+F132+F164</f>
        <v>24849.89</v>
      </c>
      <c r="G49" s="98">
        <f>G52+G96+G132+G164</f>
        <v>29662.260000000002</v>
      </c>
      <c r="H49" s="156">
        <f>H52+H96+H132+H164</f>
        <v>35712</v>
      </c>
    </row>
    <row r="50" spans="1:9" x14ac:dyDescent="0.2">
      <c r="A50" s="26"/>
      <c r="B50" s="27"/>
      <c r="C50" s="3"/>
      <c r="D50" s="3"/>
      <c r="E50" s="149"/>
      <c r="F50" s="59"/>
      <c r="G50" s="59"/>
      <c r="H50" s="59"/>
      <c r="I50" s="3"/>
    </row>
    <row r="51" spans="1:9" x14ac:dyDescent="0.2">
      <c r="A51" s="21">
        <v>20</v>
      </c>
      <c r="B51" s="25" t="s">
        <v>68</v>
      </c>
      <c r="C51" s="21"/>
      <c r="D51" s="21"/>
      <c r="E51" s="145"/>
      <c r="F51" s="151">
        <f>F52+F60</f>
        <v>634.5</v>
      </c>
      <c r="G51" s="62">
        <f>G52</f>
        <v>452</v>
      </c>
      <c r="H51" s="62">
        <f>H52</f>
        <v>352</v>
      </c>
      <c r="I51" s="3"/>
    </row>
    <row r="52" spans="1:9" x14ac:dyDescent="0.2">
      <c r="A52" s="9"/>
      <c r="B52" s="22">
        <v>200</v>
      </c>
      <c r="C52" s="21" t="s">
        <v>88</v>
      </c>
      <c r="D52" s="21"/>
      <c r="E52" s="145"/>
      <c r="F52" s="155">
        <f>F53+F58</f>
        <v>100</v>
      </c>
      <c r="G52" s="62">
        <f>SUM(G53:G59)</f>
        <v>452</v>
      </c>
      <c r="H52" s="62">
        <f>SUM(H53:H59)</f>
        <v>352</v>
      </c>
      <c r="I52" s="3"/>
    </row>
    <row r="53" spans="1:9" x14ac:dyDescent="0.2">
      <c r="A53" s="3"/>
      <c r="B53" s="24"/>
      <c r="C53" s="22" t="s">
        <v>299</v>
      </c>
      <c r="D53" s="21" t="s">
        <v>302</v>
      </c>
      <c r="E53" s="145"/>
      <c r="F53" s="151">
        <v>28</v>
      </c>
      <c r="G53" s="145">
        <v>100</v>
      </c>
      <c r="H53" s="63">
        <v>50</v>
      </c>
      <c r="I53" s="3"/>
    </row>
    <row r="54" spans="1:9" x14ac:dyDescent="0.2">
      <c r="A54" s="3"/>
      <c r="B54" s="27"/>
      <c r="C54" s="28" t="s">
        <v>300</v>
      </c>
      <c r="D54" s="21" t="s">
        <v>303</v>
      </c>
      <c r="E54" s="145"/>
      <c r="F54" s="151"/>
      <c r="G54" s="145">
        <v>100</v>
      </c>
      <c r="H54" s="63">
        <v>50</v>
      </c>
      <c r="I54" s="3"/>
    </row>
    <row r="55" spans="1:9" x14ac:dyDescent="0.2">
      <c r="A55" s="3"/>
      <c r="B55" s="27"/>
      <c r="C55" s="19">
        <v>2002</v>
      </c>
      <c r="D55" s="21" t="s">
        <v>304</v>
      </c>
      <c r="E55" s="145"/>
      <c r="F55" s="151"/>
      <c r="G55" s="145">
        <v>100</v>
      </c>
      <c r="H55" s="63">
        <v>100</v>
      </c>
      <c r="I55" s="3"/>
    </row>
    <row r="56" spans="1:9" x14ac:dyDescent="0.2">
      <c r="A56" s="3"/>
      <c r="B56" s="27"/>
      <c r="C56" s="21">
        <v>2003</v>
      </c>
      <c r="D56" s="21" t="s">
        <v>305</v>
      </c>
      <c r="E56" s="145"/>
      <c r="F56" s="151"/>
      <c r="G56" s="145">
        <v>80</v>
      </c>
      <c r="H56" s="63">
        <v>80</v>
      </c>
      <c r="I56" s="3"/>
    </row>
    <row r="57" spans="1:9" x14ac:dyDescent="0.2">
      <c r="A57" s="3"/>
      <c r="B57" s="27"/>
      <c r="C57" s="21">
        <v>2004</v>
      </c>
      <c r="D57" s="21" t="s">
        <v>306</v>
      </c>
      <c r="E57" s="145"/>
      <c r="F57" s="151"/>
      <c r="G57" s="145"/>
      <c r="H57" s="63"/>
      <c r="I57" s="3"/>
    </row>
    <row r="58" spans="1:9" x14ac:dyDescent="0.2">
      <c r="A58" s="3"/>
      <c r="B58" s="27"/>
      <c r="C58" s="21">
        <v>2005</v>
      </c>
      <c r="D58" s="21" t="s">
        <v>307</v>
      </c>
      <c r="E58" s="145"/>
      <c r="F58" s="151">
        <v>72</v>
      </c>
      <c r="G58" s="145">
        <v>72</v>
      </c>
      <c r="H58" s="63">
        <v>72</v>
      </c>
      <c r="I58" s="3"/>
    </row>
    <row r="59" spans="1:9" x14ac:dyDescent="0.2">
      <c r="A59" s="3"/>
      <c r="B59" s="25"/>
      <c r="C59" s="21">
        <v>2009</v>
      </c>
      <c r="D59" s="21" t="s">
        <v>308</v>
      </c>
      <c r="E59" s="145"/>
      <c r="F59" s="151"/>
      <c r="G59" s="145"/>
      <c r="H59" s="63">
        <v>0</v>
      </c>
      <c r="I59" s="3"/>
    </row>
    <row r="60" spans="1:9" x14ac:dyDescent="0.2">
      <c r="A60" s="9"/>
      <c r="B60" s="93">
        <v>201</v>
      </c>
      <c r="C60" s="21" t="s">
        <v>89</v>
      </c>
      <c r="D60" s="21"/>
      <c r="E60" s="145"/>
      <c r="F60" s="155">
        <f>F64+F65+F66</f>
        <v>534.5</v>
      </c>
      <c r="G60" s="62">
        <f>'Exploitatie MJP'!G42</f>
        <v>0</v>
      </c>
      <c r="H60" s="62">
        <f>SUM(H61:H66)</f>
        <v>0</v>
      </c>
      <c r="I60" s="3"/>
    </row>
    <row r="61" spans="1:9" x14ac:dyDescent="0.2">
      <c r="A61" s="3"/>
      <c r="B61" s="24"/>
      <c r="C61" s="22" t="s">
        <v>309</v>
      </c>
      <c r="D61" s="21" t="s">
        <v>311</v>
      </c>
      <c r="E61" s="145"/>
      <c r="F61" s="151"/>
      <c r="G61" s="145"/>
      <c r="H61" s="63">
        <v>0</v>
      </c>
      <c r="I61" s="3"/>
    </row>
    <row r="62" spans="1:9" x14ac:dyDescent="0.2">
      <c r="A62" s="3"/>
      <c r="B62" s="27"/>
      <c r="C62" s="28" t="s">
        <v>310</v>
      </c>
      <c r="D62" s="21" t="s">
        <v>312</v>
      </c>
      <c r="E62" s="145"/>
      <c r="F62" s="151"/>
      <c r="G62" s="145"/>
      <c r="H62" s="63"/>
      <c r="I62" s="3"/>
    </row>
    <row r="63" spans="1:9" x14ac:dyDescent="0.2">
      <c r="A63" s="3"/>
      <c r="B63" s="27"/>
      <c r="C63" s="19">
        <v>2012</v>
      </c>
      <c r="D63" s="21" t="s">
        <v>313</v>
      </c>
      <c r="E63" s="145"/>
      <c r="F63" s="151"/>
      <c r="G63" s="145"/>
      <c r="H63" s="63">
        <v>0</v>
      </c>
      <c r="I63" s="3"/>
    </row>
    <row r="64" spans="1:9" x14ac:dyDescent="0.2">
      <c r="A64" s="3"/>
      <c r="B64" s="27"/>
      <c r="C64" s="21">
        <v>2013</v>
      </c>
      <c r="D64" s="21" t="s">
        <v>314</v>
      </c>
      <c r="E64" s="145"/>
      <c r="F64" s="151">
        <v>75.5</v>
      </c>
      <c r="G64" s="145"/>
      <c r="H64" s="63">
        <v>0</v>
      </c>
      <c r="I64" s="3"/>
    </row>
    <row r="65" spans="1:9" x14ac:dyDescent="0.2">
      <c r="A65" s="3"/>
      <c r="B65" s="27"/>
      <c r="C65" s="21">
        <v>2014</v>
      </c>
      <c r="D65" s="21" t="s">
        <v>315</v>
      </c>
      <c r="E65" s="145"/>
      <c r="F65" s="151">
        <v>20</v>
      </c>
      <c r="G65" s="145"/>
      <c r="H65" s="63"/>
      <c r="I65" s="3"/>
    </row>
    <row r="66" spans="1:9" x14ac:dyDescent="0.2">
      <c r="A66" s="3"/>
      <c r="B66" s="27"/>
      <c r="C66" s="21">
        <v>2019</v>
      </c>
      <c r="D66" s="21" t="s">
        <v>316</v>
      </c>
      <c r="E66" s="145"/>
      <c r="F66" s="151">
        <v>439</v>
      </c>
      <c r="G66" s="145"/>
      <c r="H66" s="63">
        <v>0</v>
      </c>
      <c r="I66" s="3"/>
    </row>
    <row r="67" spans="1:9" x14ac:dyDescent="0.2">
      <c r="A67" s="9"/>
      <c r="B67" s="22" t="s">
        <v>90</v>
      </c>
      <c r="C67" s="21" t="s">
        <v>91</v>
      </c>
      <c r="D67" s="21"/>
      <c r="E67" s="145"/>
      <c r="F67" s="155"/>
      <c r="G67" s="62">
        <f>'Exploitatie MJP'!G43</f>
        <v>0</v>
      </c>
      <c r="H67" s="62">
        <v>0</v>
      </c>
      <c r="I67" s="3"/>
    </row>
    <row r="68" spans="1:9" x14ac:dyDescent="0.2">
      <c r="A68" s="3"/>
      <c r="B68" s="24"/>
      <c r="C68" s="22" t="s">
        <v>317</v>
      </c>
      <c r="D68" s="21" t="s">
        <v>319</v>
      </c>
      <c r="E68" s="145"/>
      <c r="F68" s="151"/>
      <c r="G68" s="145"/>
      <c r="H68" s="63">
        <v>0</v>
      </c>
      <c r="I68" s="3"/>
    </row>
    <row r="69" spans="1:9" x14ac:dyDescent="0.2">
      <c r="A69" s="3"/>
      <c r="B69" s="27"/>
      <c r="C69" s="28" t="s">
        <v>318</v>
      </c>
      <c r="D69" s="21" t="s">
        <v>320</v>
      </c>
      <c r="E69" s="145"/>
      <c r="F69" s="151"/>
      <c r="G69" s="145"/>
      <c r="H69" s="63"/>
      <c r="I69" s="3"/>
    </row>
    <row r="70" spans="1:9" x14ac:dyDescent="0.2">
      <c r="A70" s="3"/>
      <c r="B70" s="27"/>
      <c r="C70" s="19">
        <v>2022</v>
      </c>
      <c r="D70" s="21" t="s">
        <v>321</v>
      </c>
      <c r="E70" s="145"/>
      <c r="F70" s="151"/>
      <c r="G70" s="145"/>
      <c r="H70" s="63">
        <v>0</v>
      </c>
      <c r="I70" s="3"/>
    </row>
    <row r="71" spans="1:9" x14ac:dyDescent="0.2">
      <c r="A71" s="3"/>
      <c r="B71" s="27"/>
      <c r="C71" s="21">
        <v>2023</v>
      </c>
      <c r="D71" s="21" t="s">
        <v>322</v>
      </c>
      <c r="E71" s="145"/>
      <c r="F71" s="151"/>
      <c r="G71" s="145"/>
      <c r="H71" s="63">
        <v>0</v>
      </c>
      <c r="I71" s="3"/>
    </row>
    <row r="72" spans="1:9" x14ac:dyDescent="0.2">
      <c r="A72" s="3"/>
      <c r="B72" s="27"/>
      <c r="C72" s="21">
        <v>2029</v>
      </c>
      <c r="D72" s="21" t="s">
        <v>323</v>
      </c>
      <c r="E72" s="145"/>
      <c r="F72" s="151"/>
      <c r="G72" s="145"/>
      <c r="H72" s="63">
        <v>0</v>
      </c>
      <c r="I72" s="3"/>
    </row>
    <row r="73" spans="1:9" x14ac:dyDescent="0.2">
      <c r="A73" s="9"/>
      <c r="B73" s="22" t="s">
        <v>92</v>
      </c>
      <c r="C73" s="21" t="s">
        <v>93</v>
      </c>
      <c r="D73" s="21"/>
      <c r="E73" s="145"/>
      <c r="F73" s="155">
        <v>0</v>
      </c>
      <c r="G73" s="100">
        <f>'Exploitatie MJP'!G44</f>
        <v>0</v>
      </c>
      <c r="H73" s="63">
        <v>0</v>
      </c>
      <c r="I73" s="3"/>
    </row>
    <row r="74" spans="1:9" x14ac:dyDescent="0.2">
      <c r="A74" s="3"/>
      <c r="B74" s="22" t="s">
        <v>94</v>
      </c>
      <c r="C74" s="21" t="s">
        <v>95</v>
      </c>
      <c r="D74" s="21"/>
      <c r="E74" s="145"/>
      <c r="F74" s="151"/>
      <c r="G74" s="62">
        <f>'Exploitatie MJP'!G45</f>
        <v>0</v>
      </c>
      <c r="H74" s="62">
        <f>SUM(H75:H79)</f>
        <v>0</v>
      </c>
      <c r="I74" s="3"/>
    </row>
    <row r="75" spans="1:9" x14ac:dyDescent="0.2">
      <c r="A75" s="3"/>
      <c r="B75" s="24"/>
      <c r="C75" s="22" t="s">
        <v>237</v>
      </c>
      <c r="D75" s="21" t="s">
        <v>238</v>
      </c>
      <c r="E75" s="145"/>
      <c r="F75" s="151"/>
      <c r="G75" s="145"/>
      <c r="H75" s="63"/>
      <c r="I75" s="3"/>
    </row>
    <row r="76" spans="1:9" x14ac:dyDescent="0.2">
      <c r="A76" s="3"/>
      <c r="B76" s="27"/>
      <c r="C76" s="22" t="s">
        <v>239</v>
      </c>
      <c r="D76" s="21" t="s">
        <v>240</v>
      </c>
      <c r="E76" s="145"/>
      <c r="F76" s="151"/>
      <c r="G76" s="145"/>
      <c r="H76" s="63"/>
      <c r="I76" s="3"/>
    </row>
    <row r="77" spans="1:9" x14ac:dyDescent="0.2">
      <c r="A77" s="3"/>
      <c r="B77" s="27"/>
      <c r="C77" s="22" t="s">
        <v>241</v>
      </c>
      <c r="D77" s="19" t="s">
        <v>242</v>
      </c>
      <c r="E77" s="145"/>
      <c r="F77" s="151"/>
      <c r="G77" s="145"/>
      <c r="H77" s="63"/>
      <c r="I77" s="3"/>
    </row>
    <row r="78" spans="1:9" x14ac:dyDescent="0.2">
      <c r="A78" s="3"/>
      <c r="B78" s="3"/>
      <c r="C78" s="22" t="s">
        <v>243</v>
      </c>
      <c r="D78" s="21" t="s">
        <v>244</v>
      </c>
      <c r="E78" s="145"/>
      <c r="F78" s="151"/>
      <c r="G78" s="145"/>
      <c r="H78" s="63"/>
      <c r="I78" s="3"/>
    </row>
    <row r="79" spans="1:9" x14ac:dyDescent="0.2">
      <c r="A79" s="3"/>
      <c r="B79" s="3"/>
      <c r="C79" s="22" t="s">
        <v>245</v>
      </c>
      <c r="D79" s="21" t="s">
        <v>246</v>
      </c>
      <c r="E79" s="145"/>
      <c r="F79" s="151"/>
      <c r="G79" s="145"/>
      <c r="H79" s="63"/>
      <c r="I79" s="3"/>
    </row>
    <row r="80" spans="1:9" x14ac:dyDescent="0.2">
      <c r="A80" s="3"/>
      <c r="B80" s="28" t="s">
        <v>96</v>
      </c>
      <c r="C80" s="90" t="s">
        <v>97</v>
      </c>
      <c r="D80" s="21"/>
      <c r="E80" s="145"/>
      <c r="F80" s="155"/>
      <c r="G80" s="62">
        <f>'Exploitatie MJP'!G46</f>
        <v>0</v>
      </c>
      <c r="H80" s="62">
        <f>SUM(H81:H86)</f>
        <v>0</v>
      </c>
      <c r="I80" s="3"/>
    </row>
    <row r="81" spans="1:9" x14ac:dyDescent="0.2">
      <c r="A81" s="3"/>
      <c r="B81" s="27"/>
      <c r="C81" s="22" t="s">
        <v>247</v>
      </c>
      <c r="D81" s="19" t="s">
        <v>106</v>
      </c>
      <c r="E81" s="145"/>
      <c r="F81" s="151"/>
      <c r="G81" s="145"/>
      <c r="H81" s="63">
        <v>0</v>
      </c>
      <c r="I81" s="3"/>
    </row>
    <row r="82" spans="1:9" x14ac:dyDescent="0.2">
      <c r="A82" s="3"/>
      <c r="B82" s="27"/>
      <c r="C82" s="22" t="s">
        <v>248</v>
      </c>
      <c r="D82" s="19" t="s">
        <v>249</v>
      </c>
      <c r="E82" s="145"/>
      <c r="F82" s="151"/>
      <c r="G82" s="145"/>
      <c r="H82" s="63">
        <v>0</v>
      </c>
      <c r="I82" s="3"/>
    </row>
    <row r="83" spans="1:9" x14ac:dyDescent="0.2">
      <c r="A83" s="3"/>
      <c r="B83" s="27"/>
      <c r="C83" s="22" t="s">
        <v>250</v>
      </c>
      <c r="D83" s="19" t="s">
        <v>251</v>
      </c>
      <c r="E83" s="145"/>
      <c r="F83" s="151"/>
      <c r="G83" s="145"/>
      <c r="H83" s="63"/>
      <c r="I83" s="3"/>
    </row>
    <row r="84" spans="1:9" x14ac:dyDescent="0.2">
      <c r="A84" s="3"/>
      <c r="B84" s="27"/>
      <c r="C84" s="22" t="s">
        <v>252</v>
      </c>
      <c r="D84" s="19" t="s">
        <v>253</v>
      </c>
      <c r="E84" s="145"/>
      <c r="F84" s="151"/>
      <c r="G84" s="145"/>
      <c r="H84" s="63"/>
      <c r="I84" s="3"/>
    </row>
    <row r="85" spans="1:9" x14ac:dyDescent="0.2">
      <c r="A85" s="3"/>
      <c r="B85" s="27"/>
      <c r="C85" s="22" t="s">
        <v>254</v>
      </c>
      <c r="D85" s="19" t="s">
        <v>255</v>
      </c>
      <c r="E85" s="145"/>
      <c r="F85" s="151"/>
      <c r="G85" s="145"/>
      <c r="H85" s="63"/>
      <c r="I85" s="3"/>
    </row>
    <row r="86" spans="1:9" x14ac:dyDescent="0.2">
      <c r="A86" s="3"/>
      <c r="B86" s="25"/>
      <c r="C86" s="22" t="s">
        <v>256</v>
      </c>
      <c r="D86" s="19" t="s">
        <v>257</v>
      </c>
      <c r="E86" s="145"/>
      <c r="F86" s="151"/>
      <c r="G86" s="145"/>
      <c r="H86" s="63"/>
      <c r="I86" s="3"/>
    </row>
    <row r="87" spans="1:9" x14ac:dyDescent="0.2">
      <c r="A87" s="3"/>
      <c r="B87" s="22" t="s">
        <v>98</v>
      </c>
      <c r="C87" s="91" t="s">
        <v>99</v>
      </c>
      <c r="D87" s="21"/>
      <c r="E87" s="145"/>
      <c r="F87" s="151"/>
      <c r="G87" s="62">
        <f>'Exploitatie MJP'!G47</f>
        <v>72</v>
      </c>
      <c r="H87" s="62">
        <f>SUM(H88:H92)</f>
        <v>72</v>
      </c>
      <c r="I87" s="3"/>
    </row>
    <row r="88" spans="1:9" x14ac:dyDescent="0.2">
      <c r="A88" s="3"/>
      <c r="B88" s="24"/>
      <c r="C88" s="22" t="s">
        <v>258</v>
      </c>
      <c r="D88" s="21" t="s">
        <v>259</v>
      </c>
      <c r="E88" s="145"/>
      <c r="F88" s="151"/>
      <c r="G88" s="145"/>
      <c r="H88" s="63">
        <v>0</v>
      </c>
      <c r="I88" s="3"/>
    </row>
    <row r="89" spans="1:9" x14ac:dyDescent="0.2">
      <c r="A89" s="3"/>
      <c r="B89" s="27"/>
      <c r="C89" s="28" t="s">
        <v>260</v>
      </c>
      <c r="D89" s="21" t="s">
        <v>261</v>
      </c>
      <c r="E89" s="145"/>
      <c r="F89" s="151"/>
      <c r="G89" s="145"/>
      <c r="H89" s="63">
        <v>0</v>
      </c>
      <c r="I89" s="3"/>
    </row>
    <row r="90" spans="1:9" x14ac:dyDescent="0.2">
      <c r="A90" s="3"/>
      <c r="B90" s="27"/>
      <c r="C90" s="19">
        <v>2062</v>
      </c>
      <c r="D90" s="21" t="s">
        <v>262</v>
      </c>
      <c r="E90" s="145"/>
      <c r="F90" s="151"/>
      <c r="G90" s="145"/>
      <c r="H90" s="63">
        <v>72</v>
      </c>
      <c r="I90" s="3"/>
    </row>
    <row r="91" spans="1:9" x14ac:dyDescent="0.2">
      <c r="A91" s="3"/>
      <c r="B91" s="27"/>
      <c r="C91" s="21"/>
      <c r="D91" s="21"/>
      <c r="E91" s="145"/>
      <c r="F91" s="151"/>
      <c r="G91" s="145"/>
      <c r="H91" s="63"/>
      <c r="I91" s="3"/>
    </row>
    <row r="92" spans="1:9" x14ac:dyDescent="0.2">
      <c r="A92" s="3"/>
      <c r="B92" s="27"/>
      <c r="C92" s="21"/>
      <c r="D92" s="21"/>
      <c r="E92" s="145"/>
      <c r="F92" s="151"/>
      <c r="G92" s="145"/>
      <c r="H92" s="63"/>
      <c r="I92" s="3"/>
    </row>
    <row r="93" spans="1:9" x14ac:dyDescent="0.2">
      <c r="A93" s="3"/>
      <c r="B93" s="22" t="s">
        <v>100</v>
      </c>
      <c r="C93" s="21"/>
      <c r="D93" s="21"/>
      <c r="E93" s="145"/>
      <c r="F93" s="151"/>
      <c r="G93" s="99"/>
      <c r="H93" s="63"/>
      <c r="I93" s="3"/>
    </row>
    <row r="94" spans="1:9" x14ac:dyDescent="0.2">
      <c r="A94" s="3"/>
      <c r="B94" s="28">
        <v>209</v>
      </c>
      <c r="C94" s="19"/>
      <c r="D94" s="19" t="s">
        <v>395</v>
      </c>
      <c r="E94" s="145"/>
      <c r="F94" s="151"/>
      <c r="G94" s="99">
        <v>72</v>
      </c>
      <c r="H94" s="63">
        <v>72</v>
      </c>
      <c r="I94" s="3"/>
    </row>
    <row r="95" spans="1:9" x14ac:dyDescent="0.2">
      <c r="A95" s="3"/>
      <c r="B95" s="27"/>
      <c r="C95" s="3"/>
      <c r="D95" s="3"/>
      <c r="E95" s="146"/>
      <c r="F95" s="146"/>
      <c r="G95" s="57"/>
      <c r="H95" s="57"/>
      <c r="I95" s="3"/>
    </row>
    <row r="96" spans="1:9" x14ac:dyDescent="0.2">
      <c r="A96" s="21">
        <v>21</v>
      </c>
      <c r="B96" s="25" t="s">
        <v>102</v>
      </c>
      <c r="C96" s="21"/>
      <c r="D96" s="21"/>
      <c r="E96" s="145"/>
      <c r="F96" s="155">
        <f>F97+F113+F118+F125</f>
        <v>22257.46</v>
      </c>
      <c r="G96" s="62">
        <f>G97+G113+G118+G125</f>
        <v>25280.260000000002</v>
      </c>
      <c r="H96" s="62">
        <f>H97+H113+H118+H125+H132+H164</f>
        <v>31405</v>
      </c>
      <c r="I96" s="3"/>
    </row>
    <row r="97" spans="1:9" x14ac:dyDescent="0.2">
      <c r="A97" s="3"/>
      <c r="B97" s="22">
        <v>210</v>
      </c>
      <c r="C97" s="21"/>
      <c r="D97" s="21" t="s">
        <v>396</v>
      </c>
      <c r="E97" s="145"/>
      <c r="F97" s="155">
        <f>F98+F99+F101+F102+F103+F104</f>
        <v>8608.1999999999989</v>
      </c>
      <c r="G97" s="62">
        <f>G98+G99+G100+G101+G102+G103+G104</f>
        <v>12980</v>
      </c>
      <c r="H97" s="62">
        <f>H98+H99+H100+H101+H102+H103+H104</f>
        <v>13330</v>
      </c>
      <c r="I97" s="3"/>
    </row>
    <row r="98" spans="1:9" x14ac:dyDescent="0.2">
      <c r="A98" s="3"/>
      <c r="B98" s="24"/>
      <c r="C98">
        <v>2100</v>
      </c>
      <c r="D98" s="157" t="s">
        <v>412</v>
      </c>
      <c r="E98" s="145"/>
      <c r="F98" s="151">
        <v>3450.01</v>
      </c>
      <c r="G98" s="145">
        <v>4000</v>
      </c>
      <c r="H98" s="21">
        <v>4000</v>
      </c>
      <c r="I98" s="3"/>
    </row>
    <row r="99" spans="1:9" x14ac:dyDescent="0.2">
      <c r="A99" s="3"/>
      <c r="B99" s="27"/>
      <c r="C99" s="22" t="s">
        <v>397</v>
      </c>
      <c r="D99" s="157" t="s">
        <v>413</v>
      </c>
      <c r="E99" s="145"/>
      <c r="F99" s="151">
        <v>480.6</v>
      </c>
      <c r="G99" s="145">
        <v>500</v>
      </c>
      <c r="H99" s="21">
        <v>500</v>
      </c>
      <c r="I99" s="3"/>
    </row>
    <row r="100" spans="1:9" x14ac:dyDescent="0.2">
      <c r="A100" s="3"/>
      <c r="B100" s="27"/>
      <c r="C100" s="22" t="s">
        <v>398</v>
      </c>
      <c r="D100" s="9" t="s">
        <v>402</v>
      </c>
      <c r="E100" s="145"/>
      <c r="F100" s="151"/>
      <c r="G100" s="145">
        <v>500</v>
      </c>
      <c r="H100" s="21">
        <v>500</v>
      </c>
      <c r="I100" s="3"/>
    </row>
    <row r="101" spans="1:9" x14ac:dyDescent="0.2">
      <c r="A101" s="3"/>
      <c r="B101" s="27"/>
      <c r="C101" s="22" t="s">
        <v>382</v>
      </c>
      <c r="D101" s="9" t="s">
        <v>403</v>
      </c>
      <c r="E101" s="145"/>
      <c r="F101" s="151">
        <v>1514.25</v>
      </c>
      <c r="G101" s="145">
        <v>5000</v>
      </c>
      <c r="H101" s="21">
        <v>5000</v>
      </c>
      <c r="I101" s="3"/>
    </row>
    <row r="102" spans="1:9" x14ac:dyDescent="0.2">
      <c r="A102" s="3"/>
      <c r="B102" s="27"/>
      <c r="C102" s="22" t="s">
        <v>399</v>
      </c>
      <c r="D102" s="9" t="s">
        <v>404</v>
      </c>
      <c r="E102" s="145"/>
      <c r="F102" s="151">
        <v>2194.21</v>
      </c>
      <c r="G102" s="145">
        <v>2400</v>
      </c>
      <c r="H102" s="21">
        <v>2750</v>
      </c>
      <c r="I102" s="3"/>
    </row>
    <row r="103" spans="1:9" x14ac:dyDescent="0.2">
      <c r="A103" s="3"/>
      <c r="B103" s="27"/>
      <c r="C103" s="22" t="s">
        <v>400</v>
      </c>
      <c r="D103" s="9" t="s">
        <v>405</v>
      </c>
      <c r="E103" s="145"/>
      <c r="F103" s="151">
        <v>585</v>
      </c>
      <c r="G103" s="145">
        <v>80</v>
      </c>
      <c r="H103" s="21">
        <v>80</v>
      </c>
      <c r="I103" s="3"/>
    </row>
    <row r="104" spans="1:9" x14ac:dyDescent="0.2">
      <c r="A104" s="3"/>
      <c r="B104" s="25"/>
      <c r="C104" s="22" t="s">
        <v>401</v>
      </c>
      <c r="D104" s="9" t="s">
        <v>406</v>
      </c>
      <c r="E104" s="145"/>
      <c r="F104" s="151">
        <v>384.13</v>
      </c>
      <c r="G104" s="145">
        <v>500</v>
      </c>
      <c r="H104" s="63">
        <v>500</v>
      </c>
      <c r="I104" s="3"/>
    </row>
    <row r="105" spans="1:9" x14ac:dyDescent="0.2">
      <c r="A105" s="3"/>
      <c r="B105" s="22">
        <v>211</v>
      </c>
      <c r="C105" s="90"/>
      <c r="D105" s="21"/>
      <c r="E105" s="145"/>
      <c r="F105" s="151"/>
      <c r="G105" s="62"/>
      <c r="H105" s="62"/>
      <c r="I105" s="3"/>
    </row>
    <row r="106" spans="1:9" x14ac:dyDescent="0.2">
      <c r="A106" s="3"/>
      <c r="B106" s="24"/>
      <c r="C106" s="22"/>
      <c r="D106" s="21"/>
      <c r="E106" s="145"/>
      <c r="F106" s="151"/>
      <c r="G106" s="145"/>
      <c r="H106" s="63"/>
      <c r="I106" s="3"/>
    </row>
    <row r="107" spans="1:9" x14ac:dyDescent="0.2">
      <c r="A107" s="3"/>
      <c r="B107" s="27"/>
      <c r="C107" s="22"/>
      <c r="D107" s="21"/>
      <c r="E107" s="145"/>
      <c r="F107" s="151"/>
      <c r="G107" s="145"/>
      <c r="H107" s="63"/>
      <c r="I107" s="3"/>
    </row>
    <row r="108" spans="1:9" x14ac:dyDescent="0.2">
      <c r="A108" s="3"/>
      <c r="B108" s="27"/>
      <c r="C108" s="22"/>
      <c r="D108" s="19"/>
      <c r="E108" s="145"/>
      <c r="F108" s="151"/>
      <c r="G108" s="145"/>
      <c r="H108" s="63"/>
      <c r="I108" s="3"/>
    </row>
    <row r="109" spans="1:9" x14ac:dyDescent="0.2">
      <c r="A109" s="3"/>
      <c r="B109" s="27"/>
      <c r="C109" s="22"/>
      <c r="D109" s="19"/>
      <c r="E109" s="145"/>
      <c r="F109" s="151"/>
      <c r="G109" s="145"/>
      <c r="H109" s="63"/>
      <c r="I109" s="3"/>
    </row>
    <row r="110" spans="1:9" x14ac:dyDescent="0.2">
      <c r="A110" s="3"/>
      <c r="B110" s="27"/>
      <c r="C110" s="22"/>
      <c r="D110" s="21"/>
      <c r="E110" s="145"/>
      <c r="F110" s="151"/>
      <c r="G110" s="145"/>
      <c r="H110" s="63"/>
      <c r="I110" s="3"/>
    </row>
    <row r="111" spans="1:9" x14ac:dyDescent="0.2">
      <c r="A111" s="3"/>
      <c r="B111" s="27"/>
      <c r="C111" s="22"/>
      <c r="D111" s="21"/>
      <c r="E111" s="145"/>
      <c r="F111" s="151"/>
      <c r="G111" s="145"/>
      <c r="H111" s="63"/>
      <c r="I111" s="3"/>
    </row>
    <row r="112" spans="1:9" x14ac:dyDescent="0.2">
      <c r="A112" s="3"/>
      <c r="B112" s="27"/>
      <c r="C112" s="28"/>
      <c r="D112" s="23"/>
      <c r="E112" s="145"/>
      <c r="F112" s="151"/>
      <c r="G112" s="145"/>
      <c r="H112" s="63"/>
      <c r="I112" s="3"/>
    </row>
    <row r="113" spans="1:9" x14ac:dyDescent="0.2">
      <c r="A113" s="3"/>
      <c r="B113" s="93">
        <v>212</v>
      </c>
      <c r="C113" s="103" t="s">
        <v>407</v>
      </c>
      <c r="D113" s="104"/>
      <c r="E113" s="145"/>
      <c r="F113" s="155">
        <f>F114+F115+F116+F117</f>
        <v>9988.58</v>
      </c>
      <c r="G113" s="62">
        <f>G114+G115+G116+G117</f>
        <v>7160.26</v>
      </c>
      <c r="H113" s="62">
        <f>H114+H115+H116</f>
        <v>5880</v>
      </c>
      <c r="I113" s="3"/>
    </row>
    <row r="114" spans="1:9" x14ac:dyDescent="0.2">
      <c r="A114" s="3"/>
      <c r="B114" s="24"/>
      <c r="C114" s="22" t="s">
        <v>408</v>
      </c>
      <c r="D114" s="21" t="s">
        <v>403</v>
      </c>
      <c r="E114" s="145"/>
      <c r="F114" s="151">
        <v>6533.98</v>
      </c>
      <c r="G114" s="145">
        <v>5000</v>
      </c>
      <c r="H114" s="63">
        <v>5000</v>
      </c>
      <c r="I114" s="3"/>
    </row>
    <row r="115" spans="1:9" x14ac:dyDescent="0.2">
      <c r="A115" s="3"/>
      <c r="B115" s="27"/>
      <c r="C115" s="22" t="s">
        <v>409</v>
      </c>
      <c r="D115" s="21" t="s">
        <v>404</v>
      </c>
      <c r="E115" s="145"/>
      <c r="F115" s="151">
        <v>704.13</v>
      </c>
      <c r="G115" s="145">
        <v>660.26</v>
      </c>
      <c r="H115" s="63">
        <v>800</v>
      </c>
      <c r="I115" s="3"/>
    </row>
    <row r="116" spans="1:9" x14ac:dyDescent="0.2">
      <c r="A116" s="3"/>
      <c r="B116" s="27"/>
      <c r="C116" s="22" t="s">
        <v>410</v>
      </c>
      <c r="D116" s="21" t="s">
        <v>405</v>
      </c>
      <c r="E116" s="145"/>
      <c r="F116" s="151">
        <v>80</v>
      </c>
      <c r="G116" s="145">
        <v>0</v>
      </c>
      <c r="H116" s="63">
        <v>80</v>
      </c>
      <c r="I116" s="3"/>
    </row>
    <row r="117" spans="1:9" x14ac:dyDescent="0.2">
      <c r="A117" s="3"/>
      <c r="B117" s="27"/>
      <c r="C117" s="22" t="s">
        <v>411</v>
      </c>
      <c r="D117" s="21" t="s">
        <v>424</v>
      </c>
      <c r="E117" s="145"/>
      <c r="F117" s="151">
        <v>2670.47</v>
      </c>
      <c r="G117" s="145">
        <v>1500</v>
      </c>
      <c r="H117" s="63"/>
      <c r="I117" s="3"/>
    </row>
    <row r="118" spans="1:9" x14ac:dyDescent="0.2">
      <c r="A118" s="3"/>
      <c r="B118" s="22">
        <v>213</v>
      </c>
      <c r="C118" s="90" t="s">
        <v>428</v>
      </c>
      <c r="D118" s="21"/>
      <c r="E118" s="145"/>
      <c r="F118" s="155">
        <f>F121+F122+F123</f>
        <v>3532.37</v>
      </c>
      <c r="G118" s="62">
        <f>G121+G122+G123</f>
        <v>5000</v>
      </c>
      <c r="H118" s="62">
        <f>SUM(H119:H123)</f>
        <v>8100</v>
      </c>
      <c r="I118" s="3"/>
    </row>
    <row r="119" spans="1:9" x14ac:dyDescent="0.2">
      <c r="A119" s="3"/>
      <c r="B119" s="24"/>
      <c r="C119" s="22"/>
      <c r="D119" s="21"/>
      <c r="E119" s="145"/>
      <c r="F119" s="151"/>
      <c r="G119" s="145"/>
      <c r="H119" s="107">
        <v>0</v>
      </c>
      <c r="I119" s="3"/>
    </row>
    <row r="120" spans="1:9" x14ac:dyDescent="0.2">
      <c r="A120" s="3"/>
      <c r="B120" s="27"/>
      <c r="C120" s="22" t="s">
        <v>429</v>
      </c>
      <c r="D120" s="21" t="s">
        <v>427</v>
      </c>
      <c r="E120" s="145"/>
      <c r="F120" s="151"/>
      <c r="G120" s="145"/>
      <c r="H120" s="63">
        <v>2000</v>
      </c>
      <c r="I120" s="3"/>
    </row>
    <row r="121" spans="1:9" x14ac:dyDescent="0.2">
      <c r="A121" s="3"/>
      <c r="B121" s="3"/>
      <c r="C121" s="22" t="s">
        <v>263</v>
      </c>
      <c r="D121" s="3" t="s">
        <v>430</v>
      </c>
      <c r="E121" s="145"/>
      <c r="F121" s="151">
        <v>2914.94</v>
      </c>
      <c r="G121" s="145">
        <v>4000</v>
      </c>
      <c r="H121" s="63">
        <v>5000</v>
      </c>
      <c r="I121" s="3"/>
    </row>
    <row r="122" spans="1:9" x14ac:dyDescent="0.2">
      <c r="A122" s="3"/>
      <c r="B122" s="3"/>
      <c r="C122" s="22" t="s">
        <v>264</v>
      </c>
      <c r="D122" s="90" t="s">
        <v>417</v>
      </c>
      <c r="E122" s="145"/>
      <c r="F122" s="151">
        <v>480.81</v>
      </c>
      <c r="G122" s="145">
        <v>500</v>
      </c>
      <c r="H122" s="63">
        <v>1000</v>
      </c>
      <c r="I122" s="3"/>
    </row>
    <row r="123" spans="1:9" x14ac:dyDescent="0.2">
      <c r="A123" s="3"/>
      <c r="B123" s="27"/>
      <c r="C123" s="22">
        <v>2139</v>
      </c>
      <c r="D123" s="21" t="s">
        <v>431</v>
      </c>
      <c r="E123" s="145"/>
      <c r="F123" s="151">
        <v>136.62</v>
      </c>
      <c r="G123" s="145">
        <v>500</v>
      </c>
      <c r="H123" s="63">
        <v>100</v>
      </c>
      <c r="I123" s="3"/>
    </row>
    <row r="124" spans="1:9" x14ac:dyDescent="0.2">
      <c r="A124" s="3"/>
      <c r="B124" s="22">
        <v>214</v>
      </c>
      <c r="C124" s="90" t="s">
        <v>106</v>
      </c>
      <c r="D124" s="21"/>
      <c r="E124" s="145"/>
      <c r="F124" s="151"/>
      <c r="G124" s="62">
        <f>'Exploitatie MJP'!G56</f>
        <v>0</v>
      </c>
      <c r="H124" s="63">
        <v>0</v>
      </c>
      <c r="I124" s="3"/>
    </row>
    <row r="125" spans="1:9" x14ac:dyDescent="0.2">
      <c r="A125" s="3"/>
      <c r="B125" s="22">
        <v>215</v>
      </c>
      <c r="C125" s="21" t="s">
        <v>107</v>
      </c>
      <c r="D125" s="21"/>
      <c r="E125" s="145"/>
      <c r="F125" s="155">
        <v>128.31</v>
      </c>
      <c r="G125" s="62">
        <f>G127</f>
        <v>140</v>
      </c>
      <c r="H125" s="62">
        <f>SUM(H126:H128)</f>
        <v>140</v>
      </c>
      <c r="I125" s="3"/>
    </row>
    <row r="126" spans="1:9" x14ac:dyDescent="0.2">
      <c r="A126" s="3"/>
      <c r="B126" s="24"/>
      <c r="C126" s="22">
        <v>2150</v>
      </c>
      <c r="D126" s="21" t="s">
        <v>259</v>
      </c>
      <c r="E126" s="145"/>
      <c r="F126" s="151"/>
      <c r="G126" s="145"/>
      <c r="H126" s="63"/>
      <c r="I126" s="3"/>
    </row>
    <row r="127" spans="1:9" x14ac:dyDescent="0.2">
      <c r="A127" s="3"/>
      <c r="B127" s="27"/>
      <c r="C127" s="22">
        <v>2151</v>
      </c>
      <c r="D127" s="21" t="s">
        <v>261</v>
      </c>
      <c r="E127" s="145"/>
      <c r="F127" s="151"/>
      <c r="G127" s="145">
        <v>140</v>
      </c>
      <c r="H127" s="63">
        <v>140</v>
      </c>
      <c r="I127" s="3"/>
    </row>
    <row r="128" spans="1:9" x14ac:dyDescent="0.2">
      <c r="A128" s="3"/>
      <c r="B128" s="25"/>
      <c r="C128" s="28">
        <v>2159</v>
      </c>
      <c r="D128" s="21" t="s">
        <v>262</v>
      </c>
      <c r="E128" s="145"/>
      <c r="F128" s="151">
        <v>113.73</v>
      </c>
      <c r="G128" s="145"/>
      <c r="H128" s="63"/>
      <c r="I128" s="3"/>
    </row>
    <row r="129" spans="1:9" x14ac:dyDescent="0.2">
      <c r="A129" s="3"/>
      <c r="B129" s="22" t="s">
        <v>108</v>
      </c>
      <c r="C129" s="19" t="s">
        <v>101</v>
      </c>
      <c r="D129" s="21"/>
      <c r="E129" s="145"/>
      <c r="F129" s="151"/>
      <c r="G129" s="99">
        <f>'Exploitatie MJP'!G58</f>
        <v>0</v>
      </c>
      <c r="H129" s="63"/>
      <c r="I129" s="3"/>
    </row>
    <row r="130" spans="1:9" x14ac:dyDescent="0.2">
      <c r="A130" s="3"/>
      <c r="B130" s="22">
        <v>219</v>
      </c>
      <c r="C130" s="21" t="s">
        <v>70</v>
      </c>
      <c r="D130" s="21"/>
      <c r="E130" s="145"/>
      <c r="F130" s="151"/>
      <c r="G130" s="99">
        <f>'Exploitatie MJP'!G59</f>
        <v>0</v>
      </c>
      <c r="H130" s="63"/>
      <c r="I130" s="3"/>
    </row>
    <row r="131" spans="1:9" x14ac:dyDescent="0.2">
      <c r="A131" s="3"/>
      <c r="B131" s="24"/>
      <c r="C131" s="3"/>
      <c r="D131" s="3"/>
      <c r="E131" s="146"/>
      <c r="F131" s="146"/>
      <c r="G131" s="57"/>
      <c r="H131" s="57"/>
      <c r="I131" s="3"/>
    </row>
    <row r="132" spans="1:9" x14ac:dyDescent="0.2">
      <c r="A132" s="21">
        <v>22</v>
      </c>
      <c r="B132" s="25" t="s">
        <v>76</v>
      </c>
      <c r="C132" s="21"/>
      <c r="D132" s="21"/>
      <c r="E132" s="145"/>
      <c r="F132" s="155">
        <f>F133+F144+F148+F155</f>
        <v>1398.62</v>
      </c>
      <c r="G132" s="62">
        <f>G133+G144+G148+G149+G155</f>
        <v>3330</v>
      </c>
      <c r="H132" s="62">
        <f>H133+H144+H148+H149+H154+H155</f>
        <v>3355</v>
      </c>
      <c r="I132" s="3"/>
    </row>
    <row r="133" spans="1:9" x14ac:dyDescent="0.2">
      <c r="A133" s="3"/>
      <c r="B133" s="22">
        <v>220</v>
      </c>
      <c r="C133" s="21" t="s">
        <v>109</v>
      </c>
      <c r="D133" s="21"/>
      <c r="E133" s="145"/>
      <c r="F133" s="155">
        <f>F134+F135+F137+F140+F141</f>
        <v>190.42000000000002</v>
      </c>
      <c r="G133" s="62">
        <f>G134+G135+G137+G140+G141+G142+G143</f>
        <v>2435</v>
      </c>
      <c r="H133" s="62">
        <f>SUM(H134:H143)</f>
        <v>2435</v>
      </c>
      <c r="I133" s="3"/>
    </row>
    <row r="134" spans="1:9" x14ac:dyDescent="0.2">
      <c r="A134" s="3"/>
      <c r="B134" s="24"/>
      <c r="C134" s="22">
        <v>2200</v>
      </c>
      <c r="D134" s="21" t="s">
        <v>265</v>
      </c>
      <c r="E134" s="145"/>
      <c r="F134" s="151">
        <v>0</v>
      </c>
      <c r="G134" s="145">
        <v>150</v>
      </c>
      <c r="H134" s="63">
        <v>150</v>
      </c>
      <c r="I134" s="3"/>
    </row>
    <row r="135" spans="1:9" x14ac:dyDescent="0.2">
      <c r="A135" s="3"/>
      <c r="B135" s="27"/>
      <c r="C135" s="22">
        <v>2201</v>
      </c>
      <c r="D135" s="21" t="s">
        <v>266</v>
      </c>
      <c r="E135" s="145"/>
      <c r="F135" s="151">
        <v>17.399999999999999</v>
      </c>
      <c r="G135" s="145">
        <v>25</v>
      </c>
      <c r="H135" s="63">
        <v>25</v>
      </c>
      <c r="I135" s="3"/>
    </row>
    <row r="136" spans="1:9" x14ac:dyDescent="0.2">
      <c r="A136" s="3"/>
      <c r="B136" s="27"/>
      <c r="C136" s="22">
        <v>2202</v>
      </c>
      <c r="D136" s="21" t="s">
        <v>267</v>
      </c>
      <c r="E136" s="145"/>
      <c r="F136" s="151"/>
      <c r="G136" s="145"/>
      <c r="H136" s="63"/>
      <c r="I136" s="3"/>
    </row>
    <row r="137" spans="1:9" x14ac:dyDescent="0.2">
      <c r="A137" s="3"/>
      <c r="B137" s="27"/>
      <c r="C137" s="22" t="s">
        <v>268</v>
      </c>
      <c r="D137" s="21" t="s">
        <v>269</v>
      </c>
      <c r="E137" s="145"/>
      <c r="F137" s="151">
        <v>6.02</v>
      </c>
      <c r="G137" s="145">
        <v>0</v>
      </c>
      <c r="H137" s="63"/>
      <c r="I137" s="3"/>
    </row>
    <row r="138" spans="1:9" x14ac:dyDescent="0.2">
      <c r="A138" s="3"/>
      <c r="B138" s="27"/>
      <c r="C138" s="22" t="s">
        <v>270</v>
      </c>
      <c r="D138" s="21" t="s">
        <v>271</v>
      </c>
      <c r="E138" s="145"/>
      <c r="F138" s="151"/>
      <c r="G138" s="145"/>
      <c r="H138" s="63"/>
      <c r="I138" s="3"/>
    </row>
    <row r="139" spans="1:9" x14ac:dyDescent="0.2">
      <c r="A139" s="3"/>
      <c r="B139" s="27"/>
      <c r="C139" s="22" t="s">
        <v>272</v>
      </c>
      <c r="D139" s="21" t="s">
        <v>273</v>
      </c>
      <c r="E139" s="145"/>
      <c r="F139" s="151"/>
      <c r="G139" s="145"/>
      <c r="H139" s="63"/>
      <c r="I139" s="3"/>
    </row>
    <row r="140" spans="1:9" x14ac:dyDescent="0.2">
      <c r="A140" s="3"/>
      <c r="B140" s="27"/>
      <c r="C140" s="22" t="s">
        <v>274</v>
      </c>
      <c r="D140" s="21" t="s">
        <v>173</v>
      </c>
      <c r="E140" s="145"/>
      <c r="F140" s="151">
        <v>60</v>
      </c>
      <c r="G140" s="145">
        <v>60</v>
      </c>
      <c r="H140" s="63">
        <v>60</v>
      </c>
      <c r="I140" s="3"/>
    </row>
    <row r="141" spans="1:9" x14ac:dyDescent="0.2">
      <c r="A141" s="3"/>
      <c r="B141" s="27"/>
      <c r="C141" s="22" t="s">
        <v>275</v>
      </c>
      <c r="D141" s="21" t="s">
        <v>276</v>
      </c>
      <c r="E141" s="145"/>
      <c r="F141" s="151">
        <v>107</v>
      </c>
      <c r="G141" s="145">
        <v>100</v>
      </c>
      <c r="H141" s="63">
        <v>100</v>
      </c>
      <c r="I141" s="3"/>
    </row>
    <row r="142" spans="1:9" x14ac:dyDescent="0.2">
      <c r="A142" s="3"/>
      <c r="B142" s="27"/>
      <c r="C142" s="22" t="s">
        <v>277</v>
      </c>
      <c r="D142" s="21" t="s">
        <v>278</v>
      </c>
      <c r="E142" s="145"/>
      <c r="F142" s="151"/>
      <c r="G142" s="145">
        <v>100</v>
      </c>
      <c r="H142" s="63">
        <v>100</v>
      </c>
      <c r="I142" s="3"/>
    </row>
    <row r="143" spans="1:9" x14ac:dyDescent="0.2">
      <c r="A143" s="3"/>
      <c r="B143" s="25"/>
      <c r="C143" s="22">
        <v>2209</v>
      </c>
      <c r="D143" s="21" t="s">
        <v>418</v>
      </c>
      <c r="E143" s="145"/>
      <c r="F143" s="151">
        <v>0</v>
      </c>
      <c r="G143" s="145">
        <v>2000</v>
      </c>
      <c r="H143" s="63">
        <v>2000</v>
      </c>
      <c r="I143" s="3"/>
    </row>
    <row r="144" spans="1:9" x14ac:dyDescent="0.2">
      <c r="A144" s="3"/>
      <c r="B144" s="22">
        <v>221</v>
      </c>
      <c r="C144" s="90" t="s">
        <v>110</v>
      </c>
      <c r="D144" s="21"/>
      <c r="E144" s="145"/>
      <c r="F144" s="155">
        <v>499.8</v>
      </c>
      <c r="G144" s="62">
        <v>500</v>
      </c>
      <c r="H144" s="107">
        <v>500</v>
      </c>
      <c r="I144" s="3"/>
    </row>
    <row r="145" spans="1:9" x14ac:dyDescent="0.2">
      <c r="A145" s="3"/>
      <c r="B145" s="22">
        <v>222</v>
      </c>
      <c r="C145" s="21" t="s">
        <v>111</v>
      </c>
      <c r="D145" s="21"/>
      <c r="E145" s="145"/>
      <c r="F145" s="151"/>
      <c r="G145" s="62">
        <f>'Exploitatie MJP'!G64</f>
        <v>0</v>
      </c>
      <c r="H145" s="62">
        <f>SUM(H146:H147)</f>
        <v>0</v>
      </c>
      <c r="I145" s="3"/>
    </row>
    <row r="146" spans="1:9" x14ac:dyDescent="0.2">
      <c r="A146" s="3"/>
      <c r="B146" s="22"/>
      <c r="C146" s="19">
        <v>2220</v>
      </c>
      <c r="D146" s="92" t="s">
        <v>279</v>
      </c>
      <c r="E146" s="145"/>
      <c r="F146" s="151"/>
      <c r="G146" s="145"/>
      <c r="H146" s="63"/>
      <c r="I146" s="3"/>
    </row>
    <row r="147" spans="1:9" x14ac:dyDescent="0.2">
      <c r="A147" s="3"/>
      <c r="B147" s="93"/>
      <c r="C147" s="19">
        <v>2221</v>
      </c>
      <c r="D147" s="92" t="s">
        <v>280</v>
      </c>
      <c r="E147" s="145"/>
      <c r="F147" s="151"/>
      <c r="G147" s="145"/>
      <c r="H147" s="63"/>
      <c r="I147" s="3"/>
    </row>
    <row r="148" spans="1:9" x14ac:dyDescent="0.2">
      <c r="A148" s="3"/>
      <c r="B148" s="22">
        <v>223</v>
      </c>
      <c r="C148" s="21" t="s">
        <v>112</v>
      </c>
      <c r="D148" s="21"/>
      <c r="E148" s="145"/>
      <c r="F148" s="155">
        <v>20</v>
      </c>
      <c r="G148" s="62">
        <f>'Exploitatie MJP'!G65</f>
        <v>20</v>
      </c>
      <c r="H148" s="63">
        <v>20</v>
      </c>
      <c r="I148" s="3"/>
    </row>
    <row r="149" spans="1:9" x14ac:dyDescent="0.2">
      <c r="A149" s="3"/>
      <c r="B149" s="22">
        <v>224</v>
      </c>
      <c r="C149" s="21" t="s">
        <v>113</v>
      </c>
      <c r="D149" s="21"/>
      <c r="E149" s="145"/>
      <c r="F149" s="151"/>
      <c r="G149" s="99">
        <f>'Exploitatie MJP'!G66</f>
        <v>0</v>
      </c>
      <c r="H149" s="62">
        <v>0</v>
      </c>
      <c r="I149" s="3"/>
    </row>
    <row r="150" spans="1:9" x14ac:dyDescent="0.2">
      <c r="A150" s="3"/>
      <c r="B150" s="24"/>
      <c r="C150" s="22" t="s">
        <v>324</v>
      </c>
      <c r="D150" s="21" t="s">
        <v>327</v>
      </c>
      <c r="E150" s="145"/>
      <c r="F150" s="151"/>
      <c r="G150" s="145"/>
      <c r="H150" s="63"/>
      <c r="I150" s="3"/>
    </row>
    <row r="151" spans="1:9" x14ac:dyDescent="0.2">
      <c r="A151" s="3"/>
      <c r="B151" s="27"/>
      <c r="C151" s="22" t="s">
        <v>325</v>
      </c>
      <c r="D151" s="21" t="s">
        <v>328</v>
      </c>
      <c r="E151" s="145"/>
      <c r="F151" s="151"/>
      <c r="G151" s="145"/>
      <c r="H151" s="63"/>
      <c r="I151" s="3"/>
    </row>
    <row r="152" spans="1:9" x14ac:dyDescent="0.2">
      <c r="A152" s="3"/>
      <c r="B152" s="93"/>
      <c r="C152" s="22" t="s">
        <v>326</v>
      </c>
      <c r="D152" s="92" t="s">
        <v>70</v>
      </c>
      <c r="E152" s="145"/>
      <c r="F152" s="151"/>
      <c r="G152" s="145"/>
      <c r="H152" s="63">
        <v>0</v>
      </c>
      <c r="I152" s="3"/>
    </row>
    <row r="153" spans="1:9" x14ac:dyDescent="0.2">
      <c r="A153" s="3"/>
      <c r="B153" s="22">
        <v>225</v>
      </c>
      <c r="C153" s="19" t="s">
        <v>101</v>
      </c>
      <c r="D153" s="21"/>
      <c r="E153" s="145"/>
      <c r="F153" s="151"/>
      <c r="G153" s="99">
        <f>'Exploitatie MJP'!G67</f>
        <v>0</v>
      </c>
      <c r="H153" s="63"/>
      <c r="I153" s="3"/>
    </row>
    <row r="154" spans="1:9" x14ac:dyDescent="0.2">
      <c r="A154" s="3"/>
      <c r="B154" s="22">
        <v>226</v>
      </c>
      <c r="C154" s="21" t="s">
        <v>114</v>
      </c>
      <c r="D154" s="21"/>
      <c r="E154" s="145"/>
      <c r="F154" s="151"/>
      <c r="G154" s="99">
        <f>'Exploitatie MJP'!G68</f>
        <v>0</v>
      </c>
      <c r="H154" s="63"/>
      <c r="I154" s="3"/>
    </row>
    <row r="155" spans="1:9" x14ac:dyDescent="0.2">
      <c r="A155" s="3"/>
      <c r="B155" s="22">
        <v>227</v>
      </c>
      <c r="C155" s="19" t="s">
        <v>419</v>
      </c>
      <c r="D155" s="21"/>
      <c r="E155" s="145"/>
      <c r="F155" s="155">
        <v>688.4</v>
      </c>
      <c r="G155" s="62">
        <v>375</v>
      </c>
      <c r="H155" s="63">
        <v>400</v>
      </c>
      <c r="I155" s="3"/>
    </row>
    <row r="156" spans="1:9" x14ac:dyDescent="0.2">
      <c r="A156" s="3"/>
      <c r="B156" s="22" t="s">
        <v>116</v>
      </c>
      <c r="C156" s="21" t="s">
        <v>95</v>
      </c>
      <c r="D156" s="21"/>
      <c r="E156" s="145"/>
      <c r="F156" s="151"/>
      <c r="G156" s="99">
        <f>'Exploitatie MJP'!G70</f>
        <v>0</v>
      </c>
      <c r="H156" s="62">
        <f>SUM(H157:H161)</f>
        <v>0</v>
      </c>
      <c r="I156" s="3"/>
    </row>
    <row r="157" spans="1:9" x14ac:dyDescent="0.2">
      <c r="A157" s="3"/>
      <c r="B157" s="24"/>
      <c r="C157" s="22" t="s">
        <v>281</v>
      </c>
      <c r="D157" s="21" t="s">
        <v>238</v>
      </c>
      <c r="E157" s="145"/>
      <c r="F157" s="151"/>
      <c r="G157" s="145"/>
      <c r="H157" s="63"/>
      <c r="I157" s="3"/>
    </row>
    <row r="158" spans="1:9" x14ac:dyDescent="0.2">
      <c r="A158" s="3"/>
      <c r="B158" s="27"/>
      <c r="C158" s="22" t="s">
        <v>282</v>
      </c>
      <c r="D158" s="21" t="s">
        <v>240</v>
      </c>
      <c r="E158" s="145"/>
      <c r="F158" s="151"/>
      <c r="G158" s="145"/>
      <c r="H158" s="63"/>
      <c r="I158" s="3"/>
    </row>
    <row r="159" spans="1:9" x14ac:dyDescent="0.2">
      <c r="A159" s="3"/>
      <c r="B159" s="27"/>
      <c r="C159" s="22" t="s">
        <v>283</v>
      </c>
      <c r="D159" s="19" t="s">
        <v>242</v>
      </c>
      <c r="E159" s="145"/>
      <c r="F159" s="151"/>
      <c r="G159" s="145"/>
      <c r="H159" s="63"/>
      <c r="I159" s="3"/>
    </row>
    <row r="160" spans="1:9" x14ac:dyDescent="0.2">
      <c r="A160" s="3"/>
      <c r="B160" s="3"/>
      <c r="C160" s="28" t="s">
        <v>284</v>
      </c>
      <c r="D160" s="21" t="s">
        <v>244</v>
      </c>
      <c r="E160" s="145"/>
      <c r="F160" s="151"/>
      <c r="G160" s="145"/>
      <c r="H160" s="63"/>
      <c r="I160" s="3"/>
    </row>
    <row r="161" spans="1:9" x14ac:dyDescent="0.2">
      <c r="A161" s="3"/>
      <c r="B161" s="3"/>
      <c r="C161" s="19" t="s">
        <v>285</v>
      </c>
      <c r="D161" s="19" t="s">
        <v>246</v>
      </c>
      <c r="E161" s="145"/>
      <c r="F161" s="151"/>
      <c r="G161" s="145"/>
      <c r="H161" s="63"/>
      <c r="I161" s="3"/>
    </row>
    <row r="162" spans="1:9" x14ac:dyDescent="0.2">
      <c r="A162" s="3"/>
      <c r="B162" s="22">
        <v>229</v>
      </c>
      <c r="C162" s="21" t="s">
        <v>70</v>
      </c>
      <c r="D162" s="21"/>
      <c r="E162" s="145"/>
      <c r="F162" s="151"/>
      <c r="G162" s="99"/>
      <c r="H162" s="63"/>
      <c r="I162" s="3"/>
    </row>
    <row r="163" spans="1:9" x14ac:dyDescent="0.2">
      <c r="A163" s="3"/>
      <c r="B163" s="24"/>
      <c r="C163" s="3"/>
      <c r="D163" s="3"/>
      <c r="E163" s="147"/>
      <c r="F163" s="147"/>
      <c r="G163" s="58"/>
      <c r="H163" s="58"/>
      <c r="I163" s="3"/>
    </row>
    <row r="164" spans="1:9" x14ac:dyDescent="0.2">
      <c r="A164" s="21">
        <v>23</v>
      </c>
      <c r="B164" s="25" t="s">
        <v>79</v>
      </c>
      <c r="C164" s="21"/>
      <c r="D164" s="21"/>
      <c r="E164" s="145"/>
      <c r="F164" s="155">
        <f>F170</f>
        <v>559.30999999999995</v>
      </c>
      <c r="G164" s="62">
        <f>G170</f>
        <v>600</v>
      </c>
      <c r="H164" s="62">
        <f>H170</f>
        <v>600</v>
      </c>
      <c r="I164" s="3"/>
    </row>
    <row r="165" spans="1:9" x14ac:dyDescent="0.2">
      <c r="A165" s="3"/>
      <c r="B165" s="22">
        <v>230</v>
      </c>
      <c r="C165" s="21" t="s">
        <v>117</v>
      </c>
      <c r="D165" s="21"/>
      <c r="E165" s="145"/>
      <c r="F165" s="151"/>
      <c r="G165" s="99"/>
      <c r="H165" s="63"/>
      <c r="I165" s="3"/>
    </row>
    <row r="166" spans="1:9" x14ac:dyDescent="0.2">
      <c r="A166" s="3"/>
      <c r="B166" s="22">
        <v>231</v>
      </c>
      <c r="C166" s="21" t="s">
        <v>118</v>
      </c>
      <c r="D166" s="21"/>
      <c r="E166" s="145"/>
      <c r="F166" s="151"/>
      <c r="G166" s="99"/>
      <c r="H166" s="63"/>
      <c r="I166" s="3"/>
    </row>
    <row r="167" spans="1:9" x14ac:dyDescent="0.2">
      <c r="A167" s="3"/>
      <c r="B167" s="22">
        <v>232</v>
      </c>
      <c r="C167" s="21" t="s">
        <v>119</v>
      </c>
      <c r="D167" s="21"/>
      <c r="E167" s="145"/>
      <c r="F167" s="151"/>
      <c r="G167" s="99"/>
      <c r="H167" s="63"/>
      <c r="I167" s="3"/>
    </row>
    <row r="168" spans="1:9" x14ac:dyDescent="0.2">
      <c r="A168" s="3"/>
      <c r="B168" s="22">
        <v>233</v>
      </c>
      <c r="C168" s="21" t="s">
        <v>99</v>
      </c>
      <c r="D168" s="21"/>
      <c r="E168" s="145"/>
      <c r="F168" s="151"/>
      <c r="G168" s="99"/>
      <c r="H168" s="63"/>
      <c r="I168" s="3"/>
    </row>
    <row r="169" spans="1:9" x14ac:dyDescent="0.2">
      <c r="A169" s="3"/>
      <c r="B169" s="22">
        <v>234</v>
      </c>
      <c r="C169" s="21" t="s">
        <v>120</v>
      </c>
      <c r="D169" s="21"/>
      <c r="E169" s="145"/>
      <c r="F169" s="151"/>
      <c r="G169" s="99"/>
      <c r="H169" s="63"/>
      <c r="I169" s="3"/>
    </row>
    <row r="170" spans="1:9" x14ac:dyDescent="0.2">
      <c r="A170" s="3"/>
      <c r="B170" s="22">
        <v>235</v>
      </c>
      <c r="C170" s="21" t="s">
        <v>121</v>
      </c>
      <c r="D170" s="21"/>
      <c r="E170" s="145"/>
      <c r="F170" s="151">
        <v>559.30999999999995</v>
      </c>
      <c r="G170" s="99">
        <v>600</v>
      </c>
      <c r="H170" s="63">
        <v>600</v>
      </c>
      <c r="I170" s="3"/>
    </row>
    <row r="171" spans="1:9" x14ac:dyDescent="0.2">
      <c r="A171" s="3"/>
      <c r="B171" s="28">
        <v>236</v>
      </c>
      <c r="C171" s="21" t="s">
        <v>101</v>
      </c>
      <c r="D171" s="21"/>
      <c r="E171" s="145"/>
      <c r="F171" s="151"/>
      <c r="G171" s="99"/>
      <c r="H171" s="63"/>
      <c r="I171" s="3"/>
    </row>
    <row r="172" spans="1:9" x14ac:dyDescent="0.2">
      <c r="A172" s="3"/>
      <c r="B172" s="22">
        <v>237</v>
      </c>
      <c r="C172" s="19" t="s">
        <v>122</v>
      </c>
      <c r="D172" s="19"/>
      <c r="E172" s="145"/>
      <c r="F172" s="151"/>
      <c r="G172" s="99"/>
      <c r="H172" s="63"/>
      <c r="I172" s="3"/>
    </row>
    <row r="173" spans="1:9" x14ac:dyDescent="0.2">
      <c r="A173" s="3"/>
      <c r="B173" s="22" t="s">
        <v>123</v>
      </c>
      <c r="C173" s="21" t="s">
        <v>124</v>
      </c>
      <c r="D173" s="21"/>
      <c r="E173" s="145"/>
      <c r="F173" s="151"/>
      <c r="G173" s="99"/>
      <c r="H173" s="63"/>
      <c r="I173" s="3"/>
    </row>
    <row r="174" spans="1:9" x14ac:dyDescent="0.2">
      <c r="A174" s="3"/>
      <c r="B174" s="22">
        <v>239</v>
      </c>
      <c r="C174" s="21" t="s">
        <v>70</v>
      </c>
      <c r="D174" s="21"/>
      <c r="E174" s="145"/>
      <c r="F174" s="151"/>
      <c r="G174" s="99"/>
      <c r="H174" s="63"/>
      <c r="I174" s="3"/>
    </row>
    <row r="175" spans="1:9" x14ac:dyDescent="0.2">
      <c r="A175" s="3"/>
      <c r="B175" s="24"/>
      <c r="C175" s="3"/>
      <c r="D175" s="3"/>
      <c r="E175" s="146"/>
      <c r="F175" s="146"/>
      <c r="G175" s="57"/>
      <c r="H175" s="57"/>
      <c r="I175" s="3"/>
    </row>
    <row r="176" spans="1:9" x14ac:dyDescent="0.2">
      <c r="A176" s="21">
        <v>24</v>
      </c>
      <c r="B176" s="25" t="s">
        <v>83</v>
      </c>
      <c r="C176" s="21"/>
      <c r="D176" s="21"/>
      <c r="E176" s="145"/>
      <c r="F176" s="151"/>
      <c r="G176" s="62"/>
      <c r="H176" s="62"/>
      <c r="I176" s="3"/>
    </row>
    <row r="177" spans="1:9" x14ac:dyDescent="0.2">
      <c r="A177" s="3"/>
      <c r="B177" s="22">
        <v>240</v>
      </c>
      <c r="C177" s="21" t="s">
        <v>125</v>
      </c>
      <c r="D177" s="21"/>
      <c r="E177" s="145"/>
      <c r="F177" s="151"/>
      <c r="G177" s="99"/>
      <c r="H177" s="63"/>
      <c r="I177" s="3"/>
    </row>
    <row r="178" spans="1:9" x14ac:dyDescent="0.2">
      <c r="A178" s="3"/>
      <c r="B178" s="24"/>
      <c r="C178" s="3"/>
      <c r="D178" s="3"/>
      <c r="E178" s="146"/>
      <c r="F178" s="146"/>
      <c r="G178" s="57"/>
      <c r="H178" s="57"/>
      <c r="I178" s="3"/>
    </row>
    <row r="179" spans="1:9" x14ac:dyDescent="0.2">
      <c r="A179" s="21">
        <v>25</v>
      </c>
      <c r="B179" s="25" t="s">
        <v>85</v>
      </c>
      <c r="C179" s="21"/>
      <c r="D179" s="21"/>
      <c r="E179" s="145"/>
      <c r="F179" s="151"/>
      <c r="G179" s="62"/>
      <c r="H179" s="62"/>
      <c r="I179" s="3"/>
    </row>
    <row r="180" spans="1:9" x14ac:dyDescent="0.2">
      <c r="A180" s="3"/>
      <c r="B180" s="22">
        <v>250</v>
      </c>
      <c r="C180" s="21" t="s">
        <v>126</v>
      </c>
      <c r="D180" s="21"/>
      <c r="E180" s="145"/>
      <c r="F180" s="151"/>
      <c r="G180" s="145"/>
      <c r="H180" s="63"/>
      <c r="I180" s="3"/>
    </row>
    <row r="181" spans="1:9" x14ac:dyDescent="0.2">
      <c r="A181" s="3"/>
      <c r="B181" s="22">
        <v>251</v>
      </c>
      <c r="C181" s="21" t="s">
        <v>286</v>
      </c>
      <c r="D181" s="21"/>
      <c r="E181" s="145"/>
      <c r="F181" s="151"/>
      <c r="G181" s="145"/>
      <c r="H181" s="63"/>
      <c r="I181" s="3"/>
    </row>
    <row r="182" spans="1:9" x14ac:dyDescent="0.2">
      <c r="A182" s="3"/>
      <c r="B182" s="22">
        <v>252</v>
      </c>
      <c r="C182" s="21" t="s">
        <v>287</v>
      </c>
      <c r="D182" s="21"/>
      <c r="E182" s="145"/>
      <c r="F182" s="151"/>
      <c r="G182" s="145"/>
      <c r="H182" s="63"/>
      <c r="I182" s="3"/>
    </row>
    <row r="183" spans="1:9" x14ac:dyDescent="0.2">
      <c r="A183" s="3"/>
      <c r="B183" s="22">
        <v>259</v>
      </c>
      <c r="C183" s="21" t="s">
        <v>70</v>
      </c>
      <c r="D183" s="21"/>
      <c r="E183" s="145"/>
      <c r="F183" s="151"/>
      <c r="G183" s="145"/>
      <c r="H183" s="63"/>
      <c r="I183" s="3"/>
    </row>
    <row r="184" spans="1:9" x14ac:dyDescent="0.2">
      <c r="A184" s="3"/>
      <c r="B184" s="24"/>
      <c r="C184" s="3"/>
      <c r="D184" s="3"/>
      <c r="E184" s="146"/>
      <c r="F184" s="146"/>
      <c r="G184" s="57"/>
      <c r="H184" s="57"/>
      <c r="I184" s="3"/>
    </row>
    <row r="185" spans="1:9" x14ac:dyDescent="0.2">
      <c r="A185" s="21">
        <v>29</v>
      </c>
      <c r="B185" s="25" t="s">
        <v>127</v>
      </c>
      <c r="C185" s="21"/>
      <c r="D185" s="21"/>
      <c r="E185" s="145"/>
      <c r="F185" s="151"/>
      <c r="G185" s="99"/>
      <c r="H185" s="63"/>
      <c r="I185" s="3"/>
    </row>
    <row r="186" spans="1:9" x14ac:dyDescent="0.2">
      <c r="A186" s="3"/>
      <c r="B186" s="3"/>
      <c r="C186" s="3"/>
      <c r="D186" s="3"/>
      <c r="E186" s="147"/>
      <c r="F186" s="147"/>
      <c r="G186" s="58"/>
      <c r="H186" s="58"/>
      <c r="I186" s="3"/>
    </row>
    <row r="187" spans="1:9" s="2" customFormat="1" ht="12" x14ac:dyDescent="0.2">
      <c r="A187" s="37" t="s">
        <v>128</v>
      </c>
      <c r="B187" s="37" t="s">
        <v>129</v>
      </c>
      <c r="C187" s="38"/>
      <c r="D187" s="37"/>
      <c r="E187" s="148"/>
      <c r="F187" s="148"/>
      <c r="G187" s="98"/>
      <c r="H187" s="94"/>
    </row>
    <row r="188" spans="1:9" x14ac:dyDescent="0.2">
      <c r="A188" s="20"/>
      <c r="B188" s="20"/>
      <c r="C188" s="9"/>
      <c r="D188" s="9"/>
      <c r="E188" s="149"/>
      <c r="F188" s="149"/>
      <c r="G188" s="59"/>
      <c r="H188" s="59"/>
      <c r="I188" s="3"/>
    </row>
    <row r="189" spans="1:9" x14ac:dyDescent="0.2">
      <c r="A189" s="21">
        <v>30</v>
      </c>
      <c r="B189" s="25" t="s">
        <v>68</v>
      </c>
      <c r="C189" s="21"/>
      <c r="D189" s="21"/>
      <c r="E189" s="145"/>
      <c r="F189" s="151"/>
      <c r="G189" s="106"/>
      <c r="H189" s="106"/>
      <c r="I189" s="3"/>
    </row>
    <row r="190" spans="1:9" x14ac:dyDescent="0.2">
      <c r="A190" s="3"/>
      <c r="B190" s="22">
        <v>300</v>
      </c>
      <c r="C190" s="21" t="s">
        <v>130</v>
      </c>
      <c r="D190" s="21"/>
      <c r="E190" s="145"/>
      <c r="F190" s="151"/>
      <c r="G190" s="99"/>
      <c r="H190" s="63"/>
      <c r="I190" s="3"/>
    </row>
    <row r="191" spans="1:9" x14ac:dyDescent="0.2">
      <c r="A191" s="3"/>
      <c r="B191" s="22">
        <v>301</v>
      </c>
      <c r="C191" s="19" t="s">
        <v>131</v>
      </c>
      <c r="D191" s="21"/>
      <c r="E191" s="145"/>
      <c r="F191" s="151"/>
      <c r="G191" s="99"/>
      <c r="H191" s="63"/>
      <c r="I191" s="3"/>
    </row>
    <row r="192" spans="1:9" x14ac:dyDescent="0.2">
      <c r="A192" s="3"/>
      <c r="B192" s="22">
        <v>302</v>
      </c>
      <c r="C192" s="19" t="s">
        <v>132</v>
      </c>
      <c r="D192" s="21"/>
      <c r="E192" s="145"/>
      <c r="F192" s="151"/>
      <c r="G192" s="99"/>
      <c r="H192" s="63"/>
      <c r="I192" s="3"/>
    </row>
    <row r="193" spans="1:9" x14ac:dyDescent="0.2">
      <c r="A193" s="3"/>
      <c r="B193" s="22">
        <v>309</v>
      </c>
      <c r="C193" s="21" t="s">
        <v>70</v>
      </c>
      <c r="D193" s="21"/>
      <c r="E193" s="145"/>
      <c r="F193" s="151"/>
      <c r="G193" s="99"/>
      <c r="H193" s="63"/>
      <c r="I193" s="3"/>
    </row>
    <row r="194" spans="1:9" x14ac:dyDescent="0.2">
      <c r="A194" s="3"/>
      <c r="B194" s="24"/>
      <c r="C194" s="3"/>
      <c r="D194" s="3"/>
      <c r="E194" s="146"/>
      <c r="F194" s="146"/>
      <c r="G194" s="57"/>
      <c r="H194" s="57"/>
      <c r="I194" s="3"/>
    </row>
    <row r="195" spans="1:9" x14ac:dyDescent="0.2">
      <c r="A195" s="21">
        <v>31</v>
      </c>
      <c r="B195" s="25" t="s">
        <v>133</v>
      </c>
      <c r="C195" s="21"/>
      <c r="D195" s="21"/>
      <c r="E195" s="145"/>
      <c r="F195" s="151"/>
      <c r="G195" s="62"/>
      <c r="H195" s="62"/>
      <c r="I195" s="3"/>
    </row>
    <row r="196" spans="1:9" x14ac:dyDescent="0.2">
      <c r="A196" s="3"/>
      <c r="B196" s="22">
        <v>310</v>
      </c>
      <c r="C196" s="21" t="s">
        <v>103</v>
      </c>
      <c r="D196" s="21"/>
      <c r="E196" s="145"/>
      <c r="F196" s="151"/>
      <c r="G196" s="62">
        <f>G197+G198+G199</f>
        <v>792500</v>
      </c>
      <c r="H196" s="62"/>
      <c r="I196" s="3"/>
    </row>
    <row r="197" spans="1:9" x14ac:dyDescent="0.2">
      <c r="A197" s="3"/>
      <c r="B197" s="24"/>
      <c r="C197" s="22">
        <v>3100</v>
      </c>
      <c r="D197" s="21" t="s">
        <v>425</v>
      </c>
      <c r="E197" s="145"/>
      <c r="F197" s="151"/>
      <c r="G197" s="95">
        <v>255483.48</v>
      </c>
      <c r="H197" s="99"/>
      <c r="I197" s="3"/>
    </row>
    <row r="198" spans="1:9" x14ac:dyDescent="0.2">
      <c r="A198" s="3"/>
      <c r="B198" s="27"/>
      <c r="C198" s="19">
        <v>3101</v>
      </c>
      <c r="D198" s="21" t="s">
        <v>426</v>
      </c>
      <c r="E198" s="145"/>
      <c r="F198" s="151"/>
      <c r="G198" s="99">
        <v>255483.47</v>
      </c>
      <c r="H198" s="63"/>
      <c r="I198" s="3"/>
    </row>
    <row r="199" spans="1:9" x14ac:dyDescent="0.2">
      <c r="A199" s="3"/>
      <c r="B199" s="27"/>
      <c r="C199" s="21">
        <v>3102</v>
      </c>
      <c r="D199" s="21" t="s">
        <v>132</v>
      </c>
      <c r="E199" s="145"/>
      <c r="F199" s="151"/>
      <c r="G199" s="99">
        <v>281533.05</v>
      </c>
      <c r="H199" s="63"/>
      <c r="I199" s="3"/>
    </row>
    <row r="200" spans="1:9" x14ac:dyDescent="0.2">
      <c r="A200" s="3"/>
      <c r="B200" s="27"/>
      <c r="C200" s="21">
        <v>3109</v>
      </c>
      <c r="D200" s="21" t="s">
        <v>70</v>
      </c>
      <c r="E200" s="145"/>
      <c r="F200" s="151"/>
      <c r="G200" s="99"/>
      <c r="H200" s="63"/>
      <c r="I200" s="3"/>
    </row>
    <row r="201" spans="1:9" x14ac:dyDescent="0.2">
      <c r="A201" s="3"/>
      <c r="B201" s="22">
        <v>311</v>
      </c>
      <c r="C201" s="21" t="s">
        <v>104</v>
      </c>
      <c r="D201" s="21"/>
      <c r="E201" s="145"/>
      <c r="F201" s="151"/>
      <c r="G201" s="62"/>
      <c r="H201" s="62"/>
      <c r="I201" s="3"/>
    </row>
    <row r="202" spans="1:9" x14ac:dyDescent="0.2">
      <c r="A202" s="3"/>
      <c r="B202" s="24"/>
      <c r="C202" s="21">
        <v>3110</v>
      </c>
      <c r="D202" s="21" t="s">
        <v>130</v>
      </c>
      <c r="E202" s="145"/>
      <c r="F202" s="151"/>
      <c r="G202" s="99"/>
      <c r="H202" s="63"/>
      <c r="I202" s="3"/>
    </row>
    <row r="203" spans="1:9" x14ac:dyDescent="0.2">
      <c r="A203" s="3"/>
      <c r="B203" s="27"/>
      <c r="C203" s="21">
        <v>3111</v>
      </c>
      <c r="D203" s="21" t="s">
        <v>131</v>
      </c>
      <c r="E203" s="145"/>
      <c r="F203" s="151"/>
      <c r="G203" s="99"/>
      <c r="H203" s="63"/>
      <c r="I203" s="3"/>
    </row>
    <row r="204" spans="1:9" x14ac:dyDescent="0.2">
      <c r="A204" s="3"/>
      <c r="B204" s="27"/>
      <c r="C204" s="21">
        <v>3112</v>
      </c>
      <c r="D204" s="21" t="s">
        <v>132</v>
      </c>
      <c r="E204" s="145"/>
      <c r="F204" s="151"/>
      <c r="G204" s="99"/>
      <c r="H204" s="63"/>
      <c r="I204" s="3"/>
    </row>
    <row r="205" spans="1:9" x14ac:dyDescent="0.2">
      <c r="A205" s="3"/>
      <c r="B205" s="27"/>
      <c r="C205" s="21">
        <v>3119</v>
      </c>
      <c r="D205" s="21" t="s">
        <v>70</v>
      </c>
      <c r="E205" s="145"/>
      <c r="F205" s="151"/>
      <c r="G205" s="99"/>
      <c r="H205" s="63"/>
      <c r="I205" s="3"/>
    </row>
    <row r="206" spans="1:9" x14ac:dyDescent="0.2">
      <c r="A206" s="3"/>
      <c r="B206" s="22">
        <v>312</v>
      </c>
      <c r="C206" s="21" t="s">
        <v>105</v>
      </c>
      <c r="D206" s="21"/>
      <c r="E206" s="145"/>
      <c r="F206" s="151"/>
      <c r="G206" s="62"/>
      <c r="H206" s="62"/>
      <c r="I206" s="3"/>
    </row>
    <row r="207" spans="1:9" x14ac:dyDescent="0.2">
      <c r="A207" s="3"/>
      <c r="B207" s="24"/>
      <c r="C207" s="21">
        <v>3120</v>
      </c>
      <c r="D207" s="21" t="s">
        <v>130</v>
      </c>
      <c r="E207" s="145"/>
      <c r="F207" s="151"/>
      <c r="G207" s="99"/>
      <c r="H207" s="63"/>
      <c r="I207" s="3"/>
    </row>
    <row r="208" spans="1:9" x14ac:dyDescent="0.2">
      <c r="A208" s="3"/>
      <c r="B208" s="27"/>
      <c r="C208" s="21">
        <v>3121</v>
      </c>
      <c r="D208" s="21" t="s">
        <v>131</v>
      </c>
      <c r="E208" s="145"/>
      <c r="F208" s="151"/>
      <c r="G208" s="99"/>
      <c r="H208" s="63"/>
      <c r="I208" s="3"/>
    </row>
    <row r="209" spans="1:9" x14ac:dyDescent="0.2">
      <c r="A209" s="3"/>
      <c r="B209" s="27"/>
      <c r="C209" s="21">
        <v>3122</v>
      </c>
      <c r="D209" s="21" t="s">
        <v>132</v>
      </c>
      <c r="E209" s="145"/>
      <c r="F209" s="151"/>
      <c r="G209" s="99"/>
      <c r="H209" s="63"/>
      <c r="I209" s="3"/>
    </row>
    <row r="210" spans="1:9" x14ac:dyDescent="0.2">
      <c r="A210" s="3"/>
      <c r="B210" s="27"/>
      <c r="C210" s="21">
        <v>3129</v>
      </c>
      <c r="D210" s="21" t="s">
        <v>70</v>
      </c>
      <c r="E210" s="145"/>
      <c r="F210" s="151"/>
      <c r="G210" s="99"/>
      <c r="H210" s="63"/>
      <c r="I210" s="3"/>
    </row>
    <row r="211" spans="1:9" x14ac:dyDescent="0.2">
      <c r="A211" s="3"/>
      <c r="B211" s="27"/>
      <c r="C211" s="3"/>
      <c r="D211" s="3"/>
      <c r="E211" s="146"/>
      <c r="F211" s="146"/>
      <c r="G211" s="57"/>
      <c r="H211" s="57"/>
      <c r="I211" s="3"/>
    </row>
    <row r="212" spans="1:9" x14ac:dyDescent="0.2">
      <c r="A212" s="21">
        <v>32</v>
      </c>
      <c r="B212" s="25" t="s">
        <v>134</v>
      </c>
      <c r="C212" s="21"/>
      <c r="D212" s="21"/>
      <c r="E212" s="145"/>
      <c r="F212" s="151"/>
      <c r="G212" s="62"/>
      <c r="H212" s="62"/>
      <c r="I212" s="3"/>
    </row>
    <row r="213" spans="1:9" x14ac:dyDescent="0.2">
      <c r="A213" s="3"/>
      <c r="B213" s="21">
        <v>320</v>
      </c>
      <c r="C213" s="21" t="s">
        <v>135</v>
      </c>
      <c r="D213" s="21"/>
      <c r="E213" s="145"/>
      <c r="F213" s="151"/>
      <c r="G213" s="99"/>
      <c r="H213" s="63"/>
      <c r="I213" s="3"/>
    </row>
    <row r="214" spans="1:9" x14ac:dyDescent="0.2">
      <c r="A214" s="3"/>
      <c r="B214" s="21">
        <v>321</v>
      </c>
      <c r="C214" s="21" t="s">
        <v>136</v>
      </c>
      <c r="D214" s="21"/>
      <c r="E214" s="145"/>
      <c r="F214" s="151"/>
      <c r="G214" s="99"/>
      <c r="H214" s="63"/>
      <c r="I214" s="3"/>
    </row>
    <row r="215" spans="1:9" x14ac:dyDescent="0.2">
      <c r="A215" s="3"/>
      <c r="B215" s="21">
        <v>322</v>
      </c>
      <c r="C215" s="21" t="s">
        <v>130</v>
      </c>
      <c r="D215" s="21"/>
      <c r="E215" s="145"/>
      <c r="F215" s="151"/>
      <c r="G215" s="99"/>
      <c r="H215" s="63"/>
      <c r="I215" s="3"/>
    </row>
    <row r="216" spans="1:9" x14ac:dyDescent="0.2">
      <c r="A216" s="3"/>
      <c r="B216" s="19">
        <v>329</v>
      </c>
      <c r="C216" s="21" t="s">
        <v>70</v>
      </c>
      <c r="D216" s="21"/>
      <c r="E216" s="145"/>
      <c r="F216" s="151"/>
      <c r="G216" s="99"/>
      <c r="H216" s="63"/>
      <c r="I216" s="3"/>
    </row>
    <row r="217" spans="1:9" x14ac:dyDescent="0.2">
      <c r="A217" s="3"/>
      <c r="B217" s="24"/>
      <c r="C217" s="3"/>
      <c r="D217" s="3"/>
      <c r="E217" s="147"/>
      <c r="F217" s="147"/>
      <c r="G217" s="58"/>
      <c r="H217" s="58"/>
      <c r="I217" s="3"/>
    </row>
    <row r="218" spans="1:9" x14ac:dyDescent="0.2">
      <c r="A218" s="21">
        <v>33</v>
      </c>
      <c r="B218" s="25" t="s">
        <v>79</v>
      </c>
      <c r="C218" s="21"/>
      <c r="D218" s="21"/>
      <c r="E218" s="145"/>
      <c r="F218" s="151"/>
      <c r="G218" s="62"/>
      <c r="H218" s="62"/>
      <c r="I218" s="3"/>
    </row>
    <row r="219" spans="1:9" x14ac:dyDescent="0.2">
      <c r="A219" s="3"/>
      <c r="B219" s="21">
        <v>330</v>
      </c>
      <c r="C219" s="21" t="s">
        <v>137</v>
      </c>
      <c r="D219" s="21"/>
      <c r="E219" s="145"/>
      <c r="F219" s="151"/>
      <c r="G219" s="99"/>
      <c r="H219" s="63"/>
      <c r="I219" s="3"/>
    </row>
    <row r="220" spans="1:9" x14ac:dyDescent="0.2">
      <c r="A220" s="3"/>
      <c r="B220" s="21">
        <v>331</v>
      </c>
      <c r="C220" s="21" t="s">
        <v>138</v>
      </c>
      <c r="D220" s="21"/>
      <c r="E220" s="145"/>
      <c r="F220" s="151"/>
      <c r="G220" s="99"/>
      <c r="H220" s="63"/>
      <c r="I220" s="3"/>
    </row>
    <row r="221" spans="1:9" x14ac:dyDescent="0.2">
      <c r="A221" s="3"/>
      <c r="B221" s="21">
        <v>332</v>
      </c>
      <c r="C221" s="21" t="s">
        <v>130</v>
      </c>
      <c r="D221" s="21"/>
      <c r="E221" s="145"/>
      <c r="F221" s="151"/>
      <c r="G221" s="99"/>
      <c r="H221" s="63"/>
      <c r="I221" s="3"/>
    </row>
    <row r="222" spans="1:9" x14ac:dyDescent="0.2">
      <c r="A222" s="3"/>
      <c r="B222" s="22" t="s">
        <v>139</v>
      </c>
      <c r="C222" s="19" t="s">
        <v>131</v>
      </c>
      <c r="D222" s="21"/>
      <c r="E222" s="145"/>
      <c r="F222" s="151"/>
      <c r="G222" s="99"/>
      <c r="H222" s="63"/>
      <c r="I222" s="3"/>
    </row>
    <row r="223" spans="1:9" x14ac:dyDescent="0.2">
      <c r="A223" s="3"/>
      <c r="B223" s="28" t="s">
        <v>140</v>
      </c>
      <c r="C223" s="19" t="s">
        <v>132</v>
      </c>
      <c r="D223" s="21"/>
      <c r="E223" s="145"/>
      <c r="F223" s="151"/>
      <c r="G223" s="99"/>
      <c r="H223" s="63"/>
      <c r="I223" s="3"/>
    </row>
    <row r="224" spans="1:9" x14ac:dyDescent="0.2">
      <c r="A224" s="3"/>
      <c r="B224" s="28" t="s">
        <v>141</v>
      </c>
      <c r="C224" s="19" t="s">
        <v>142</v>
      </c>
      <c r="D224" s="19"/>
      <c r="E224" s="145"/>
      <c r="F224" s="151"/>
      <c r="G224" s="99"/>
      <c r="H224" s="63"/>
      <c r="I224" s="3"/>
    </row>
    <row r="225" spans="1:9" x14ac:dyDescent="0.2">
      <c r="A225" s="3"/>
      <c r="B225" s="21">
        <v>339</v>
      </c>
      <c r="C225" s="21" t="s">
        <v>70</v>
      </c>
      <c r="D225" s="21"/>
      <c r="E225" s="145"/>
      <c r="F225" s="151"/>
      <c r="G225" s="99"/>
      <c r="H225" s="63"/>
      <c r="I225" s="3"/>
    </row>
    <row r="226" spans="1:9" x14ac:dyDescent="0.2">
      <c r="A226" s="3"/>
      <c r="B226" s="24"/>
      <c r="C226" s="3"/>
      <c r="D226" s="3"/>
      <c r="E226" s="146"/>
      <c r="F226" s="146"/>
      <c r="G226" s="57"/>
      <c r="H226" s="57"/>
      <c r="I226" s="3"/>
    </row>
    <row r="227" spans="1:9" x14ac:dyDescent="0.2">
      <c r="A227" s="21">
        <v>34</v>
      </c>
      <c r="B227" s="25" t="s">
        <v>83</v>
      </c>
      <c r="C227" s="21"/>
      <c r="D227" s="21"/>
      <c r="E227" s="145"/>
      <c r="F227" s="151"/>
      <c r="G227" s="62">
        <f>SUM(G228:G229)</f>
        <v>0</v>
      </c>
      <c r="H227" s="62">
        <f>SUM(H228:H229)</f>
        <v>0</v>
      </c>
      <c r="I227" s="3"/>
    </row>
    <row r="228" spans="1:9" x14ac:dyDescent="0.2">
      <c r="A228" s="3"/>
      <c r="B228" s="21">
        <v>340</v>
      </c>
      <c r="C228" s="21" t="s">
        <v>143</v>
      </c>
      <c r="D228" s="21"/>
      <c r="E228" s="145"/>
      <c r="F228" s="151"/>
      <c r="G228" s="99">
        <f>'Investeringen MJP'!G48</f>
        <v>0</v>
      </c>
      <c r="H228" s="63"/>
      <c r="I228" s="3"/>
    </row>
    <row r="229" spans="1:9" x14ac:dyDescent="0.2">
      <c r="A229" s="3"/>
      <c r="B229" s="21">
        <v>341</v>
      </c>
      <c r="C229" s="21" t="s">
        <v>144</v>
      </c>
      <c r="D229" s="21"/>
      <c r="E229" s="145"/>
      <c r="F229" s="151"/>
      <c r="G229" s="99">
        <f>'Investeringen MJP'!G49</f>
        <v>0</v>
      </c>
      <c r="H229" s="63"/>
      <c r="I229" s="3"/>
    </row>
    <row r="230" spans="1:9" x14ac:dyDescent="0.2">
      <c r="A230" s="3"/>
      <c r="B230" s="24"/>
      <c r="C230" s="3"/>
      <c r="D230" s="3"/>
      <c r="E230" s="146"/>
      <c r="F230" s="146"/>
      <c r="G230" s="57"/>
      <c r="H230" s="57"/>
      <c r="I230" s="3"/>
    </row>
    <row r="231" spans="1:9" x14ac:dyDescent="0.2">
      <c r="A231" s="21">
        <v>35</v>
      </c>
      <c r="B231" s="25" t="s">
        <v>85</v>
      </c>
      <c r="C231" s="21"/>
      <c r="D231" s="21"/>
      <c r="E231" s="145"/>
      <c r="F231" s="151"/>
      <c r="G231" s="62">
        <f>SUM(G232:G234)</f>
        <v>0</v>
      </c>
      <c r="H231" s="62">
        <f>SUM(H232:H234)</f>
        <v>0</v>
      </c>
      <c r="I231" s="3"/>
    </row>
    <row r="232" spans="1:9" x14ac:dyDescent="0.2">
      <c r="A232" s="3"/>
      <c r="B232" s="21">
        <v>350</v>
      </c>
      <c r="C232" s="21" t="s">
        <v>145</v>
      </c>
      <c r="D232" s="21"/>
      <c r="E232" s="145"/>
      <c r="F232" s="151"/>
      <c r="G232" s="99">
        <f>'Investeringen MJP'!G52</f>
        <v>0</v>
      </c>
      <c r="H232" s="63"/>
      <c r="I232" s="3"/>
    </row>
    <row r="233" spans="1:9" x14ac:dyDescent="0.2">
      <c r="A233" s="3"/>
      <c r="B233" s="21">
        <v>351</v>
      </c>
      <c r="C233" s="21" t="s">
        <v>288</v>
      </c>
      <c r="D233" s="21"/>
      <c r="E233" s="145"/>
      <c r="F233" s="151"/>
      <c r="G233" s="99">
        <f>'Investeringen MJP'!G53</f>
        <v>0</v>
      </c>
      <c r="H233" s="63"/>
      <c r="I233" s="3"/>
    </row>
    <row r="234" spans="1:9" x14ac:dyDescent="0.2">
      <c r="A234" s="3"/>
      <c r="B234" s="21">
        <v>359</v>
      </c>
      <c r="C234" s="21" t="s">
        <v>70</v>
      </c>
      <c r="D234" s="21"/>
      <c r="E234" s="145"/>
      <c r="F234" s="151"/>
      <c r="G234" s="99">
        <f>'Investeringen MJP'!G54</f>
        <v>0</v>
      </c>
      <c r="H234" s="63"/>
      <c r="I234" s="3"/>
    </row>
    <row r="235" spans="1:9" x14ac:dyDescent="0.2">
      <c r="A235" s="3"/>
      <c r="B235" s="24"/>
      <c r="C235" s="3"/>
      <c r="D235" s="3"/>
      <c r="E235" s="146"/>
      <c r="F235" s="146"/>
      <c r="G235" s="57"/>
      <c r="H235" s="57"/>
      <c r="I235" s="3"/>
    </row>
    <row r="236" spans="1:9" x14ac:dyDescent="0.2">
      <c r="A236" s="21">
        <v>39</v>
      </c>
      <c r="B236" s="25" t="s">
        <v>146</v>
      </c>
      <c r="C236" s="21"/>
      <c r="D236" s="21"/>
      <c r="E236" s="145"/>
      <c r="F236" s="151"/>
      <c r="G236" s="99">
        <f>'Investeringen MJP'!G56</f>
        <v>0</v>
      </c>
      <c r="H236" s="121">
        <f>H185</f>
        <v>0</v>
      </c>
      <c r="I236" s="3"/>
    </row>
    <row r="237" spans="1:9" x14ac:dyDescent="0.2">
      <c r="A237" s="3"/>
      <c r="B237" s="3"/>
      <c r="C237" s="3"/>
      <c r="D237" s="3"/>
      <c r="E237" s="147"/>
      <c r="F237" s="147"/>
      <c r="G237" s="58"/>
      <c r="H237" s="58"/>
      <c r="I237" s="3"/>
    </row>
    <row r="238" spans="1:9" s="2" customFormat="1" ht="12" x14ac:dyDescent="0.2">
      <c r="A238" s="37" t="s">
        <v>147</v>
      </c>
      <c r="B238" s="37" t="s">
        <v>148</v>
      </c>
      <c r="C238" s="38"/>
      <c r="D238" s="37"/>
      <c r="E238" s="148"/>
      <c r="F238" s="148"/>
      <c r="G238" s="98"/>
      <c r="H238" s="94"/>
    </row>
    <row r="239" spans="1:9" x14ac:dyDescent="0.2">
      <c r="A239" s="20"/>
      <c r="B239" s="20"/>
      <c r="C239" s="9"/>
      <c r="D239" s="9"/>
      <c r="E239" s="149"/>
      <c r="F239" s="149"/>
      <c r="G239" s="59"/>
      <c r="H239" s="59"/>
      <c r="I239" s="3"/>
    </row>
    <row r="240" spans="1:9" x14ac:dyDescent="0.2">
      <c r="A240" s="21">
        <v>40</v>
      </c>
      <c r="B240" s="25" t="s">
        <v>68</v>
      </c>
      <c r="C240" s="21"/>
      <c r="D240" s="21"/>
      <c r="E240" s="145"/>
      <c r="F240" s="151"/>
      <c r="G240" s="106">
        <f>SUM(G241:G244)</f>
        <v>0</v>
      </c>
      <c r="H240" s="106">
        <f>SUM(H241:H244)</f>
        <v>0</v>
      </c>
      <c r="I240" s="3"/>
    </row>
    <row r="241" spans="1:9" x14ac:dyDescent="0.2">
      <c r="A241" s="3"/>
      <c r="B241" s="21">
        <v>400</v>
      </c>
      <c r="C241" s="21" t="s">
        <v>149</v>
      </c>
      <c r="D241" s="21"/>
      <c r="E241" s="145"/>
      <c r="F241" s="151"/>
      <c r="G241" s="99">
        <f>'Investeringen MJP'!G61</f>
        <v>0</v>
      </c>
      <c r="H241" s="63"/>
      <c r="I241" s="3"/>
    </row>
    <row r="242" spans="1:9" x14ac:dyDescent="0.2">
      <c r="A242" s="3"/>
      <c r="B242" s="21">
        <v>401</v>
      </c>
      <c r="C242" s="21" t="s">
        <v>150</v>
      </c>
      <c r="D242" s="21"/>
      <c r="E242" s="145"/>
      <c r="F242" s="151"/>
      <c r="G242" s="99">
        <f>'Investeringen MJP'!G62</f>
        <v>0</v>
      </c>
      <c r="H242" s="63"/>
      <c r="I242" s="3"/>
    </row>
    <row r="243" spans="1:9" x14ac:dyDescent="0.2">
      <c r="A243" s="3"/>
      <c r="B243" s="21">
        <v>402</v>
      </c>
      <c r="C243" s="21" t="s">
        <v>151</v>
      </c>
      <c r="D243" s="21"/>
      <c r="E243" s="145"/>
      <c r="F243" s="151"/>
      <c r="G243" s="99">
        <f>'Investeringen MJP'!G63</f>
        <v>0</v>
      </c>
      <c r="H243" s="63"/>
      <c r="I243" s="3"/>
    </row>
    <row r="244" spans="1:9" x14ac:dyDescent="0.2">
      <c r="A244" s="3"/>
      <c r="B244" s="21">
        <v>409</v>
      </c>
      <c r="C244" s="21" t="s">
        <v>70</v>
      </c>
      <c r="D244" s="21"/>
      <c r="E244" s="145"/>
      <c r="F244" s="151"/>
      <c r="G244" s="99">
        <f>'Investeringen MJP'!G64</f>
        <v>0</v>
      </c>
      <c r="H244" s="63"/>
      <c r="I244" s="3"/>
    </row>
    <row r="245" spans="1:9" x14ac:dyDescent="0.2">
      <c r="A245" s="3"/>
      <c r="B245" s="24"/>
      <c r="C245" s="3"/>
      <c r="D245" s="3"/>
      <c r="E245" s="146"/>
      <c r="F245" s="146"/>
      <c r="G245" s="57"/>
      <c r="H245" s="57"/>
      <c r="I245" s="3"/>
    </row>
    <row r="246" spans="1:9" x14ac:dyDescent="0.2">
      <c r="A246" s="21">
        <v>41</v>
      </c>
      <c r="B246" s="25" t="s">
        <v>133</v>
      </c>
      <c r="C246" s="21"/>
      <c r="D246" s="21"/>
      <c r="E246" s="145"/>
      <c r="F246" s="151"/>
      <c r="G246" s="62">
        <f>G247+G248</f>
        <v>792500</v>
      </c>
      <c r="H246" s="62">
        <f>H247+H248</f>
        <v>942203.74</v>
      </c>
      <c r="I246" s="3"/>
    </row>
    <row r="247" spans="1:9" x14ac:dyDescent="0.2">
      <c r="A247" s="3"/>
      <c r="B247" s="19">
        <v>410</v>
      </c>
      <c r="C247" s="3" t="s">
        <v>152</v>
      </c>
      <c r="D247" s="19"/>
      <c r="E247" s="145"/>
      <c r="F247" s="151"/>
      <c r="G247" s="62">
        <v>750000</v>
      </c>
      <c r="H247" s="62">
        <v>883273.04</v>
      </c>
      <c r="I247" s="3"/>
    </row>
    <row r="248" spans="1:9" x14ac:dyDescent="0.2">
      <c r="A248" s="3"/>
      <c r="B248" s="3"/>
      <c r="C248" s="22" t="s">
        <v>153</v>
      </c>
      <c r="D248" s="19" t="s">
        <v>154</v>
      </c>
      <c r="E248" s="145"/>
      <c r="F248" s="151"/>
      <c r="G248" s="99">
        <v>42500</v>
      </c>
      <c r="H248" s="63">
        <v>58930.7</v>
      </c>
      <c r="I248" s="3"/>
    </row>
    <row r="249" spans="1:9" x14ac:dyDescent="0.2">
      <c r="A249" s="3"/>
      <c r="B249" s="3"/>
      <c r="C249" s="22" t="s">
        <v>155</v>
      </c>
      <c r="D249" s="19" t="s">
        <v>156</v>
      </c>
      <c r="E249" s="145"/>
      <c r="F249" s="151"/>
      <c r="G249" s="99"/>
      <c r="H249" s="63"/>
      <c r="I249" s="3"/>
    </row>
    <row r="250" spans="1:9" x14ac:dyDescent="0.2">
      <c r="A250" s="3"/>
      <c r="B250" s="29"/>
      <c r="C250" s="22" t="s">
        <v>157</v>
      </c>
      <c r="D250" s="19" t="s">
        <v>158</v>
      </c>
      <c r="E250" s="145"/>
      <c r="F250" s="151"/>
      <c r="G250" s="99"/>
      <c r="H250" s="63">
        <v>10000</v>
      </c>
      <c r="I250" s="3"/>
    </row>
    <row r="251" spans="1:9" x14ac:dyDescent="0.2">
      <c r="A251" s="3"/>
      <c r="B251" s="3"/>
      <c r="C251" s="28" t="s">
        <v>159</v>
      </c>
      <c r="D251" s="19" t="s">
        <v>70</v>
      </c>
      <c r="E251" s="145"/>
      <c r="F251" s="151"/>
      <c r="G251" s="99"/>
      <c r="H251" s="63"/>
      <c r="I251" s="3"/>
    </row>
    <row r="252" spans="1:9" x14ac:dyDescent="0.2">
      <c r="A252" s="3"/>
      <c r="B252" s="19">
        <v>411</v>
      </c>
      <c r="C252" s="2" t="s">
        <v>160</v>
      </c>
      <c r="D252" s="19"/>
      <c r="E252" s="145"/>
      <c r="F252" s="151"/>
      <c r="G252" s="62"/>
      <c r="H252" s="62"/>
      <c r="I252" s="3"/>
    </row>
    <row r="253" spans="1:9" x14ac:dyDescent="0.2">
      <c r="A253" s="3"/>
      <c r="B253" s="3"/>
      <c r="C253" s="22" t="s">
        <v>161</v>
      </c>
      <c r="D253" s="19" t="s">
        <v>154</v>
      </c>
      <c r="E253" s="145"/>
      <c r="F253" s="151"/>
      <c r="G253" s="99"/>
      <c r="H253" s="63"/>
      <c r="I253" s="3"/>
    </row>
    <row r="254" spans="1:9" x14ac:dyDescent="0.2">
      <c r="A254" s="3"/>
      <c r="B254" s="3"/>
      <c r="C254" s="22" t="s">
        <v>162</v>
      </c>
      <c r="D254" s="19" t="s">
        <v>156</v>
      </c>
      <c r="E254" s="145"/>
      <c r="F254" s="151"/>
      <c r="G254" s="99"/>
      <c r="H254" s="63"/>
      <c r="I254" s="3"/>
    </row>
    <row r="255" spans="1:9" x14ac:dyDescent="0.2">
      <c r="A255" s="3"/>
      <c r="B255" s="29"/>
      <c r="C255" s="22" t="s">
        <v>163</v>
      </c>
      <c r="D255" s="19" t="s">
        <v>158</v>
      </c>
      <c r="E255" s="145"/>
      <c r="F255" s="151"/>
      <c r="G255" s="99"/>
      <c r="H255" s="63"/>
      <c r="I255" s="3"/>
    </row>
    <row r="256" spans="1:9" x14ac:dyDescent="0.2">
      <c r="A256" s="3"/>
      <c r="B256" s="3"/>
      <c r="C256" s="28" t="s">
        <v>164</v>
      </c>
      <c r="D256" s="19" t="s">
        <v>70</v>
      </c>
      <c r="E256" s="145"/>
      <c r="F256" s="151"/>
      <c r="G256" s="99"/>
      <c r="H256" s="63"/>
      <c r="I256" s="3"/>
    </row>
    <row r="257" spans="1:9" x14ac:dyDescent="0.2">
      <c r="A257" s="3"/>
      <c r="B257" s="19">
        <v>412</v>
      </c>
      <c r="C257" s="3" t="s">
        <v>165</v>
      </c>
      <c r="D257" s="19"/>
      <c r="E257" s="145"/>
      <c r="F257" s="151"/>
      <c r="G257" s="62"/>
      <c r="H257" s="62"/>
      <c r="I257" s="3"/>
    </row>
    <row r="258" spans="1:9" x14ac:dyDescent="0.2">
      <c r="A258" s="3"/>
      <c r="B258" s="3"/>
      <c r="C258" s="22" t="s">
        <v>166</v>
      </c>
      <c r="D258" s="19" t="s">
        <v>154</v>
      </c>
      <c r="E258" s="145"/>
      <c r="F258" s="151"/>
      <c r="G258" s="99"/>
      <c r="H258" s="63"/>
      <c r="I258" s="3"/>
    </row>
    <row r="259" spans="1:9" x14ac:dyDescent="0.2">
      <c r="A259" s="3"/>
      <c r="B259" s="3"/>
      <c r="C259" s="22" t="s">
        <v>167</v>
      </c>
      <c r="D259" s="19" t="s">
        <v>156</v>
      </c>
      <c r="E259" s="145"/>
      <c r="F259" s="151"/>
      <c r="G259" s="99"/>
      <c r="H259" s="63"/>
      <c r="I259" s="3"/>
    </row>
    <row r="260" spans="1:9" x14ac:dyDescent="0.2">
      <c r="A260" s="3"/>
      <c r="B260" s="29"/>
      <c r="C260" s="22" t="s">
        <v>168</v>
      </c>
      <c r="D260" s="19" t="s">
        <v>158</v>
      </c>
      <c r="E260" s="145"/>
      <c r="F260" s="151"/>
      <c r="G260" s="99"/>
      <c r="H260" s="63"/>
      <c r="I260" s="3"/>
    </row>
    <row r="261" spans="1:9" x14ac:dyDescent="0.2">
      <c r="A261" s="3"/>
      <c r="B261" s="3"/>
      <c r="C261" s="28" t="s">
        <v>169</v>
      </c>
      <c r="D261" s="19" t="s">
        <v>70</v>
      </c>
      <c r="E261" s="145"/>
      <c r="F261" s="151"/>
      <c r="G261" s="99"/>
      <c r="H261" s="63"/>
      <c r="I261" s="3"/>
    </row>
    <row r="262" spans="1:9" x14ac:dyDescent="0.2">
      <c r="A262" s="3"/>
      <c r="B262" s="27"/>
      <c r="C262" s="3"/>
      <c r="D262" s="3"/>
      <c r="E262" s="146"/>
      <c r="F262" s="146"/>
      <c r="G262" s="57"/>
      <c r="H262" s="57"/>
      <c r="I262" s="3"/>
    </row>
    <row r="263" spans="1:9" x14ac:dyDescent="0.2">
      <c r="A263" s="21">
        <v>42</v>
      </c>
      <c r="B263" s="25" t="s">
        <v>134</v>
      </c>
      <c r="C263" s="21"/>
      <c r="D263" s="21"/>
      <c r="E263" s="145"/>
      <c r="F263" s="151"/>
      <c r="G263" s="62"/>
      <c r="H263" s="62"/>
      <c r="I263" s="3"/>
    </row>
    <row r="264" spans="1:9" x14ac:dyDescent="0.2">
      <c r="A264" s="3"/>
      <c r="B264" s="21">
        <v>420</v>
      </c>
      <c r="C264" s="21" t="s">
        <v>170</v>
      </c>
      <c r="D264" s="21"/>
      <c r="E264" s="145"/>
      <c r="F264" s="151"/>
      <c r="G264" s="99"/>
      <c r="H264" s="63"/>
      <c r="I264" s="3"/>
    </row>
    <row r="265" spans="1:9" x14ac:dyDescent="0.2">
      <c r="A265" s="3"/>
      <c r="B265" s="21">
        <v>429</v>
      </c>
      <c r="C265" s="21" t="s">
        <v>70</v>
      </c>
      <c r="D265" s="21"/>
      <c r="E265" s="145"/>
      <c r="F265" s="151"/>
      <c r="G265" s="99"/>
      <c r="H265" s="63"/>
      <c r="I265" s="3"/>
    </row>
    <row r="266" spans="1:9" x14ac:dyDescent="0.2">
      <c r="A266" s="3"/>
      <c r="B266" s="24"/>
      <c r="C266" s="3"/>
      <c r="D266" s="3"/>
      <c r="E266" s="146"/>
      <c r="F266" s="146"/>
      <c r="G266" s="57"/>
      <c r="H266" s="57"/>
      <c r="I266" s="3"/>
    </row>
    <row r="267" spans="1:9" x14ac:dyDescent="0.2">
      <c r="A267" s="21">
        <v>43</v>
      </c>
      <c r="B267" s="25" t="s">
        <v>79</v>
      </c>
      <c r="C267" s="21"/>
      <c r="D267" s="21"/>
      <c r="E267" s="145"/>
      <c r="F267" s="151"/>
      <c r="G267" s="62"/>
      <c r="H267" s="62"/>
      <c r="I267" s="3"/>
    </row>
    <row r="268" spans="1:9" x14ac:dyDescent="0.2">
      <c r="A268" s="3"/>
      <c r="B268" s="21">
        <v>430</v>
      </c>
      <c r="C268" s="21" t="s">
        <v>171</v>
      </c>
      <c r="D268" s="21"/>
      <c r="E268" s="145"/>
      <c r="F268" s="151"/>
      <c r="G268" s="99"/>
      <c r="H268" s="63"/>
      <c r="I268" s="3"/>
    </row>
    <row r="269" spans="1:9" x14ac:dyDescent="0.2">
      <c r="A269" s="3"/>
      <c r="B269" s="21">
        <v>431</v>
      </c>
      <c r="C269" s="21" t="s">
        <v>172</v>
      </c>
      <c r="D269" s="21"/>
      <c r="E269" s="145"/>
      <c r="F269" s="151"/>
      <c r="G269" s="99"/>
      <c r="H269" s="63"/>
      <c r="I269" s="3"/>
    </row>
    <row r="270" spans="1:9" x14ac:dyDescent="0.2">
      <c r="A270" s="3"/>
      <c r="B270" s="21">
        <v>432</v>
      </c>
      <c r="C270" s="21" t="s">
        <v>149</v>
      </c>
      <c r="D270" s="21"/>
      <c r="E270" s="145"/>
      <c r="F270" s="151"/>
      <c r="G270" s="99"/>
      <c r="H270" s="63"/>
      <c r="I270" s="3"/>
    </row>
    <row r="271" spans="1:9" x14ac:dyDescent="0.2">
      <c r="A271" s="3"/>
      <c r="B271" s="21">
        <v>433</v>
      </c>
      <c r="C271" s="21" t="s">
        <v>154</v>
      </c>
      <c r="D271" s="21"/>
      <c r="E271" s="145"/>
      <c r="F271" s="151"/>
      <c r="G271" s="99"/>
      <c r="H271" s="63"/>
      <c r="I271" s="3"/>
    </row>
    <row r="272" spans="1:9" x14ac:dyDescent="0.2">
      <c r="A272" s="3"/>
      <c r="B272" s="21">
        <v>434</v>
      </c>
      <c r="C272" s="21" t="s">
        <v>158</v>
      </c>
      <c r="D272" s="21"/>
      <c r="E272" s="145"/>
      <c r="F272" s="151"/>
      <c r="G272" s="99"/>
      <c r="H272" s="63"/>
      <c r="I272" s="3"/>
    </row>
    <row r="273" spans="1:9" x14ac:dyDescent="0.2">
      <c r="A273" s="3"/>
      <c r="B273" s="21">
        <v>435</v>
      </c>
      <c r="C273" s="21" t="s">
        <v>173</v>
      </c>
      <c r="D273" s="21"/>
      <c r="E273" s="145"/>
      <c r="F273" s="151"/>
      <c r="G273" s="99"/>
      <c r="H273" s="63"/>
      <c r="I273" s="3"/>
    </row>
    <row r="274" spans="1:9" x14ac:dyDescent="0.2">
      <c r="A274" s="3"/>
      <c r="B274" s="21">
        <v>436</v>
      </c>
      <c r="C274" s="21" t="s">
        <v>174</v>
      </c>
      <c r="D274" s="21"/>
      <c r="E274" s="145"/>
      <c r="F274" s="151"/>
      <c r="G274" s="99"/>
      <c r="H274" s="63"/>
      <c r="I274" s="3"/>
    </row>
    <row r="275" spans="1:9" x14ac:dyDescent="0.2">
      <c r="A275" s="3"/>
      <c r="B275" s="21">
        <v>439</v>
      </c>
      <c r="C275" s="21" t="s">
        <v>70</v>
      </c>
      <c r="D275" s="21"/>
      <c r="E275" s="145"/>
      <c r="F275" s="151"/>
      <c r="G275" s="99"/>
      <c r="H275" s="63"/>
      <c r="I275" s="3"/>
    </row>
    <row r="276" spans="1:9" x14ac:dyDescent="0.2">
      <c r="A276" s="3"/>
      <c r="B276" s="24"/>
      <c r="C276" s="3"/>
      <c r="D276" s="3"/>
      <c r="E276" s="146"/>
      <c r="F276" s="146"/>
      <c r="G276" s="57"/>
      <c r="H276" s="57"/>
      <c r="I276" s="3"/>
    </row>
    <row r="277" spans="1:9" x14ac:dyDescent="0.2">
      <c r="A277" s="21">
        <v>44</v>
      </c>
      <c r="B277" s="25" t="s">
        <v>83</v>
      </c>
      <c r="C277" s="21"/>
      <c r="D277" s="21"/>
      <c r="E277" s="145"/>
      <c r="F277" s="151"/>
      <c r="G277" s="62"/>
      <c r="H277" s="62"/>
      <c r="I277" s="3"/>
    </row>
    <row r="278" spans="1:9" x14ac:dyDescent="0.2">
      <c r="A278" s="3"/>
      <c r="B278" s="21">
        <v>440</v>
      </c>
      <c r="C278" s="21" t="s">
        <v>175</v>
      </c>
      <c r="D278" s="21"/>
      <c r="E278" s="145"/>
      <c r="F278" s="151"/>
      <c r="G278" s="99"/>
      <c r="H278" s="63"/>
      <c r="I278" s="3"/>
    </row>
    <row r="279" spans="1:9" x14ac:dyDescent="0.2">
      <c r="A279" s="3"/>
      <c r="B279" s="24"/>
      <c r="C279" s="3"/>
      <c r="D279" s="3"/>
      <c r="E279" s="146"/>
      <c r="F279" s="146"/>
      <c r="G279" s="57"/>
      <c r="H279" s="57"/>
      <c r="I279" s="3"/>
    </row>
    <row r="280" spans="1:9" x14ac:dyDescent="0.2">
      <c r="A280" s="21">
        <v>45</v>
      </c>
      <c r="B280" s="25" t="s">
        <v>85</v>
      </c>
      <c r="C280" s="21"/>
      <c r="D280" s="21"/>
      <c r="E280" s="145"/>
      <c r="F280" s="151"/>
      <c r="G280" s="62"/>
      <c r="H280" s="62"/>
      <c r="I280" s="3"/>
    </row>
    <row r="281" spans="1:9" x14ac:dyDescent="0.2">
      <c r="A281" s="3"/>
      <c r="B281" s="21">
        <v>450</v>
      </c>
      <c r="C281" s="21" t="s">
        <v>176</v>
      </c>
      <c r="D281" s="21"/>
      <c r="E281" s="145"/>
      <c r="F281" s="151"/>
      <c r="G281" s="99"/>
      <c r="H281" s="63"/>
      <c r="I281" s="3"/>
    </row>
    <row r="282" spans="1:9" x14ac:dyDescent="0.2">
      <c r="A282" s="3"/>
      <c r="B282" s="21">
        <v>451</v>
      </c>
      <c r="C282" s="21" t="s">
        <v>289</v>
      </c>
      <c r="D282" s="21"/>
      <c r="E282" s="145"/>
      <c r="F282" s="151"/>
      <c r="G282" s="99"/>
      <c r="H282" s="63"/>
      <c r="I282" s="3"/>
    </row>
    <row r="283" spans="1:9" x14ac:dyDescent="0.2">
      <c r="A283" s="3"/>
      <c r="B283" s="21">
        <v>459</v>
      </c>
      <c r="C283" s="21" t="s">
        <v>70</v>
      </c>
      <c r="D283" s="21"/>
      <c r="E283" s="145"/>
      <c r="F283" s="151"/>
      <c r="G283" s="99"/>
      <c r="H283" s="63"/>
      <c r="I283" s="3"/>
    </row>
    <row r="284" spans="1:9" x14ac:dyDescent="0.2">
      <c r="A284" s="3"/>
      <c r="B284" s="24"/>
      <c r="C284" s="3"/>
      <c r="D284" s="3"/>
      <c r="E284" s="59"/>
      <c r="F284" s="59"/>
      <c r="G284" s="59"/>
      <c r="H284" s="59"/>
      <c r="I284" s="3"/>
    </row>
    <row r="285" spans="1:9" s="2" customFormat="1" ht="12" x14ac:dyDescent="0.2"/>
    <row r="286" spans="1:9" s="2" customFormat="1" ht="12" x14ac:dyDescent="0.2"/>
    <row r="287" spans="1:9" s="2" customFormat="1" ht="12" x14ac:dyDescent="0.2">
      <c r="B287" s="2" t="s">
        <v>381</v>
      </c>
      <c r="F287" s="200">
        <v>43887</v>
      </c>
      <c r="G287" s="200"/>
      <c r="H287" s="126"/>
    </row>
    <row r="288" spans="1:9" s="2" customFormat="1" ht="12" x14ac:dyDescent="0.2"/>
    <row r="289" spans="2:7" s="2" customFormat="1" ht="12" x14ac:dyDescent="0.2">
      <c r="B289" s="2" t="s">
        <v>376</v>
      </c>
      <c r="D289" s="201" t="s">
        <v>377</v>
      </c>
      <c r="E289" s="201"/>
      <c r="G289" s="2" t="s">
        <v>380</v>
      </c>
    </row>
    <row r="290" spans="2:7" s="2" customFormat="1" ht="12" x14ac:dyDescent="0.2"/>
    <row r="291" spans="2:7" s="2" customFormat="1" ht="12" x14ac:dyDescent="0.2"/>
    <row r="292" spans="2:7" s="2" customFormat="1" ht="12" x14ac:dyDescent="0.2"/>
    <row r="293" spans="2:7" s="2" customFormat="1" ht="12" x14ac:dyDescent="0.2"/>
    <row r="294" spans="2:7" s="2" customFormat="1" ht="12" x14ac:dyDescent="0.2">
      <c r="B294" s="2" t="s">
        <v>379</v>
      </c>
    </row>
    <row r="295" spans="2:7" s="2" customFormat="1" ht="12" x14ac:dyDescent="0.2"/>
    <row r="296" spans="2:7" s="2" customFormat="1" ht="12" x14ac:dyDescent="0.2"/>
    <row r="297" spans="2:7" s="2" customFormat="1" ht="12" x14ac:dyDescent="0.2"/>
    <row r="298" spans="2:7" s="2" customFormat="1" ht="12" x14ac:dyDescent="0.2"/>
    <row r="299" spans="2:7" s="2" customFormat="1" ht="12" x14ac:dyDescent="0.2">
      <c r="B299" s="2" t="s">
        <v>378</v>
      </c>
    </row>
  </sheetData>
  <mergeCells count="2">
    <mergeCell ref="F287:G287"/>
    <mergeCell ref="D289:E289"/>
  </mergeCells>
  <phoneticPr fontId="0" type="noConversion"/>
  <pageMargins left="0.19685039370078741" right="0.19685039370078741" top="0.55118110236220474" bottom="0.51181102362204722" header="0.51181102362204722" footer="0.31496062992125984"/>
  <pageSetup paperSize="9" orientation="portrait" horizontalDpi="4294967293" copies="4" r:id="rId1"/>
  <headerFooter alignWithMargins="0">
    <oddFooter>&amp;RBudget exploitatie en investeringen  &amp;P/&amp;N</oddFooter>
  </headerFooter>
  <rowBreaks count="4" manualBreakCount="4">
    <brk id="59" max="16383" man="1"/>
    <brk id="112" max="16383" man="1"/>
    <brk id="163" max="16383" man="1"/>
    <brk id="217" max="1638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0]!Naarstartpagina">
                <anchor moveWithCells="1" sizeWithCells="1">
                  <from>
                    <xdr:col>4</xdr:col>
                    <xdr:colOff>0</xdr:colOff>
                    <xdr:row>0</xdr:row>
                    <xdr:rowOff>161925</xdr:rowOff>
                  </from>
                  <to>
                    <xdr:col>6</xdr:col>
                    <xdr:colOff>685800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A144BB-2C04-4D46-8C14-938ABECDEF27}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4654C7-C0D3-49E6-9EE3-CCD19122CB20}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12</vt:i4>
      </vt:variant>
      <vt:variant>
        <vt:lpstr>Benoemde bereiken</vt:lpstr>
      </vt:variant>
      <vt:variant>
        <vt:i4>4</vt:i4>
      </vt:variant>
    </vt:vector>
  </HeadingPairs>
  <TitlesOfParts>
    <vt:vector size="16" baseType="lpstr">
      <vt:lpstr>Startpagina</vt:lpstr>
      <vt:lpstr>Gegevens</vt:lpstr>
      <vt:lpstr>Voorblad MJP</vt:lpstr>
      <vt:lpstr>Overzicht MJP</vt:lpstr>
      <vt:lpstr>Exploitatie MJP</vt:lpstr>
      <vt:lpstr>Investeringen MJP</vt:lpstr>
      <vt:lpstr>Voorblad Budget</vt:lpstr>
      <vt:lpstr>Overzicht Budget</vt:lpstr>
      <vt:lpstr>Budget</vt:lpstr>
      <vt:lpstr>Blad1</vt:lpstr>
      <vt:lpstr>Blad2</vt:lpstr>
      <vt:lpstr>Blad3</vt:lpstr>
      <vt:lpstr>Budget!Afdruktitels</vt:lpstr>
      <vt:lpstr>'Exploitatie MJP'!Afdruktitels</vt:lpstr>
      <vt:lpstr>'Investeringen MJP'!Afdruktitels</vt:lpstr>
      <vt:lpstr>'Overzicht Budget'!Afdruktitels</vt:lpstr>
    </vt:vector>
  </TitlesOfParts>
  <Company>Bisdom Brugge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vercauterenb</dc:creator>
  <cp:lastModifiedBy>Luc Decrick</cp:lastModifiedBy>
  <cp:lastPrinted>2023-12-04T09:38:49Z</cp:lastPrinted>
  <dcterms:created xsi:type="dcterms:W3CDTF">2007-01-03T15:52:39Z</dcterms:created>
  <dcterms:modified xsi:type="dcterms:W3CDTF">2023-12-05T00:17:06Z</dcterms:modified>
</cp:coreProperties>
</file>