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899C9086-67A9-5B14-2C2D-5A8001700F7D}"/>
  <workbookPr codeName="ThisWorkbook" defaultThemeVersion="166925"/>
  <mc:AlternateContent xmlns:mc="http://schemas.openxmlformats.org/markup-compatibility/2006">
    <mc:Choice Requires="x15">
      <x15ac:absPath xmlns:x15ac="http://schemas.microsoft.com/office/spreadsheetml/2010/11/ac" url="O:\Omgeving\Milieu-duurzaamheid\Externe samenwerkingen - projecten\Lokaal Energie- en Klimaatpact\Rapportering\"/>
    </mc:Choice>
  </mc:AlternateContent>
  <xr:revisionPtr revIDLastSave="0" documentId="8_{88C1B6F4-8EDA-4808-85B5-E76116178D16}" xr6:coauthVersionLast="47" xr6:coauthVersionMax="47" xr10:uidLastSave="{00000000-0000-0000-0000-000000000000}"/>
  <workbookProtection workbookAlgorithmName="SHA-512" workbookHashValue="yCZ5bWEsaYqw4RCU3ohMVqkUaSF1qxHtF2ay+bjEig8E5wwWlptAdOdSHPiccG+kKPsZ07s0Grx4F+N3ZcY3TQ==" workbookSaltValue="4UG2x6KZBiyfpBCz5WPipg==" workbookSpinCount="100000" lockStructure="1"/>
  <bookViews>
    <workbookView xWindow="-120" yWindow="-120" windowWidth="29040" windowHeight="15720" xr2:uid="{D085CCCD-6BF7-431A-A457-857AA19AF6F8}"/>
  </bookViews>
  <sheets>
    <sheet name="FORMULIER" sheetId="10" r:id="rId1"/>
    <sheet name="Retour" sheetId="9" state="hidden" r:id="rId2"/>
    <sheet name="BRONDATA" sheetId="7"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7" i="10" l="1"/>
  <c r="C7" i="9"/>
  <c r="C8" i="9"/>
  <c r="C6" i="9"/>
  <c r="D32" i="9"/>
  <c r="D30" i="9"/>
  <c r="D29" i="9"/>
  <c r="D28" i="9"/>
  <c r="D27" i="9"/>
  <c r="D24" i="9"/>
  <c r="D23" i="9"/>
  <c r="D20" i="9"/>
  <c r="D19" i="9"/>
  <c r="D18" i="9"/>
  <c r="D15" i="9"/>
  <c r="D12" i="9"/>
  <c r="D13" i="9"/>
  <c r="D14" i="9"/>
  <c r="D11" i="9"/>
  <c r="D7" i="9"/>
  <c r="D8" i="9"/>
  <c r="D6" i="9"/>
  <c r="E32" i="9"/>
  <c r="X39" i="9" s="1"/>
  <c r="E30" i="9"/>
  <c r="W39" i="9" s="1"/>
  <c r="E29" i="9"/>
  <c r="V39" i="9" s="1"/>
  <c r="E28" i="9"/>
  <c r="U39" i="9" s="1"/>
  <c r="E27" i="9"/>
  <c r="T39" i="9" s="1"/>
  <c r="E24" i="9"/>
  <c r="S39" i="9" s="1"/>
  <c r="E23" i="9"/>
  <c r="R39" i="9" s="1"/>
  <c r="E19" i="9"/>
  <c r="P39" i="9" s="1"/>
  <c r="E20" i="9"/>
  <c r="Q39" i="9" s="1"/>
  <c r="E18" i="9"/>
  <c r="O39" i="9" s="1"/>
  <c r="E15" i="9"/>
  <c r="N39" i="9" s="1"/>
  <c r="E12" i="9"/>
  <c r="K39" i="9" s="1"/>
  <c r="E13" i="9"/>
  <c r="L39" i="9" s="1"/>
  <c r="E14" i="9"/>
  <c r="M39" i="9" s="1"/>
  <c r="E11" i="9"/>
  <c r="J39" i="9" s="1"/>
  <c r="E7" i="9"/>
  <c r="H39" i="9" s="1"/>
  <c r="E8" i="9"/>
  <c r="I39" i="9" s="1"/>
  <c r="E6" i="9"/>
  <c r="G39" i="9" s="1"/>
  <c r="E36" i="9"/>
  <c r="F39" i="9" s="1"/>
  <c r="D36" i="9"/>
  <c r="E39" i="9" s="1"/>
  <c r="G2" i="9"/>
  <c r="F5" i="10"/>
  <c r="L3" i="7"/>
  <c r="L4" i="7"/>
  <c r="L5" i="7"/>
  <c r="L6" i="7"/>
  <c r="L7" i="7"/>
  <c r="L8" i="7"/>
  <c r="L9" i="7"/>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46" i="7"/>
  <c r="L47" i="7"/>
  <c r="L48" i="7"/>
  <c r="L49" i="7"/>
  <c r="L50" i="7"/>
  <c r="L51" i="7"/>
  <c r="L52" i="7"/>
  <c r="L53" i="7"/>
  <c r="L54" i="7"/>
  <c r="L55" i="7"/>
  <c r="L56" i="7"/>
  <c r="L57" i="7"/>
  <c r="L58" i="7"/>
  <c r="L59" i="7"/>
  <c r="L60" i="7"/>
  <c r="L61" i="7"/>
  <c r="L62" i="7"/>
  <c r="L63" i="7"/>
  <c r="L64" i="7"/>
  <c r="L65" i="7"/>
  <c r="L66" i="7"/>
  <c r="L67" i="7"/>
  <c r="L68" i="7"/>
  <c r="L69" i="7"/>
  <c r="L70" i="7"/>
  <c r="L71" i="7"/>
  <c r="L72" i="7"/>
  <c r="L73" i="7"/>
  <c r="L74" i="7"/>
  <c r="L75" i="7"/>
  <c r="L76" i="7"/>
  <c r="L77" i="7"/>
  <c r="L78" i="7"/>
  <c r="L79" i="7"/>
  <c r="L80" i="7"/>
  <c r="L81" i="7"/>
  <c r="L82" i="7"/>
  <c r="L83" i="7"/>
  <c r="L84" i="7"/>
  <c r="L85" i="7"/>
  <c r="L86" i="7"/>
  <c r="L87" i="7"/>
  <c r="L88" i="7"/>
  <c r="L89" i="7"/>
  <c r="L90" i="7"/>
  <c r="L91" i="7"/>
  <c r="L92" i="7"/>
  <c r="L93" i="7"/>
  <c r="L94" i="7"/>
  <c r="L95" i="7"/>
  <c r="L96" i="7"/>
  <c r="L97" i="7"/>
  <c r="L98" i="7"/>
  <c r="L99" i="7"/>
  <c r="L100" i="7"/>
  <c r="L101" i="7"/>
  <c r="L102" i="7"/>
  <c r="L103" i="7"/>
  <c r="L104" i="7"/>
  <c r="L105" i="7"/>
  <c r="L106" i="7"/>
  <c r="L107" i="7"/>
  <c r="L108" i="7"/>
  <c r="L109" i="7"/>
  <c r="L110" i="7"/>
  <c r="L111" i="7"/>
  <c r="L112" i="7"/>
  <c r="L113" i="7"/>
  <c r="L114" i="7"/>
  <c r="L115" i="7"/>
  <c r="L116" i="7"/>
  <c r="L117" i="7"/>
  <c r="L118" i="7"/>
  <c r="L119" i="7"/>
  <c r="L120" i="7"/>
  <c r="L121" i="7"/>
  <c r="L122" i="7"/>
  <c r="L123" i="7"/>
  <c r="L124" i="7"/>
  <c r="L125" i="7"/>
  <c r="L126" i="7"/>
  <c r="L127" i="7"/>
  <c r="L128" i="7"/>
  <c r="L129" i="7"/>
  <c r="L130" i="7"/>
  <c r="L131" i="7"/>
  <c r="L132" i="7"/>
  <c r="L133" i="7"/>
  <c r="L134" i="7"/>
  <c r="L135" i="7"/>
  <c r="L136" i="7"/>
  <c r="L137" i="7"/>
  <c r="L138" i="7"/>
  <c r="L139" i="7"/>
  <c r="L140" i="7"/>
  <c r="L141" i="7"/>
  <c r="L142" i="7"/>
  <c r="L143" i="7"/>
  <c r="L144" i="7"/>
  <c r="L145" i="7"/>
  <c r="L146" i="7"/>
  <c r="L147" i="7"/>
  <c r="L148" i="7"/>
  <c r="L149" i="7"/>
  <c r="L150" i="7"/>
  <c r="L151" i="7"/>
  <c r="L152" i="7"/>
  <c r="L153" i="7"/>
  <c r="L154" i="7"/>
  <c r="L155" i="7"/>
  <c r="L156" i="7"/>
  <c r="L157" i="7"/>
  <c r="L158" i="7"/>
  <c r="L159" i="7"/>
  <c r="L160" i="7"/>
  <c r="L161" i="7"/>
  <c r="L162" i="7"/>
  <c r="L163" i="7"/>
  <c r="L164" i="7"/>
  <c r="L165" i="7"/>
  <c r="L166" i="7"/>
  <c r="L167" i="7"/>
  <c r="L168" i="7"/>
  <c r="L169" i="7"/>
  <c r="L170" i="7"/>
  <c r="L171" i="7"/>
  <c r="L172" i="7"/>
  <c r="L173" i="7"/>
  <c r="L174" i="7"/>
  <c r="L175" i="7"/>
  <c r="L176" i="7"/>
  <c r="L177" i="7"/>
  <c r="L178" i="7"/>
  <c r="L179" i="7"/>
  <c r="L180" i="7"/>
  <c r="L181" i="7"/>
  <c r="L182" i="7"/>
  <c r="L183" i="7"/>
  <c r="L184" i="7"/>
  <c r="L185" i="7"/>
  <c r="L186" i="7"/>
  <c r="L187" i="7"/>
  <c r="L188" i="7"/>
  <c r="L189" i="7"/>
  <c r="L190" i="7"/>
  <c r="L191" i="7"/>
  <c r="L192" i="7"/>
  <c r="L193" i="7"/>
  <c r="L194" i="7"/>
  <c r="L195" i="7"/>
  <c r="L196" i="7"/>
  <c r="L197" i="7"/>
  <c r="L198" i="7"/>
  <c r="L199" i="7"/>
  <c r="L200" i="7"/>
  <c r="L201" i="7"/>
  <c r="L202" i="7"/>
  <c r="L203" i="7"/>
  <c r="L204" i="7"/>
  <c r="L205" i="7"/>
  <c r="L206" i="7"/>
  <c r="L207" i="7"/>
  <c r="L208" i="7"/>
  <c r="L209" i="7"/>
  <c r="L210" i="7"/>
  <c r="L211" i="7"/>
  <c r="L212" i="7"/>
  <c r="L213" i="7"/>
  <c r="L214" i="7"/>
  <c r="L215" i="7"/>
  <c r="L216" i="7"/>
  <c r="L217" i="7"/>
  <c r="L218" i="7"/>
  <c r="L219" i="7"/>
  <c r="L220" i="7"/>
  <c r="L221" i="7"/>
  <c r="L222" i="7"/>
  <c r="L223" i="7"/>
  <c r="L224" i="7"/>
  <c r="L225" i="7"/>
  <c r="L226" i="7"/>
  <c r="L227" i="7"/>
  <c r="L228" i="7"/>
  <c r="L229" i="7"/>
  <c r="L230" i="7"/>
  <c r="L231" i="7"/>
  <c r="L232" i="7"/>
  <c r="L233" i="7"/>
  <c r="L234" i="7"/>
  <c r="L235" i="7"/>
  <c r="L236" i="7"/>
  <c r="L237" i="7"/>
  <c r="L238" i="7"/>
  <c r="L239" i="7"/>
  <c r="L240" i="7"/>
  <c r="L241" i="7"/>
  <c r="L242" i="7"/>
  <c r="L243" i="7"/>
  <c r="L244" i="7"/>
  <c r="L245" i="7"/>
  <c r="L246" i="7"/>
  <c r="L247" i="7"/>
  <c r="L248" i="7"/>
  <c r="L249" i="7"/>
  <c r="L250" i="7"/>
  <c r="L251" i="7"/>
  <c r="L252" i="7"/>
  <c r="L253" i="7"/>
  <c r="L254" i="7"/>
  <c r="L255" i="7"/>
  <c r="L256" i="7"/>
  <c r="L257" i="7"/>
  <c r="L258" i="7"/>
  <c r="L259" i="7"/>
  <c r="L260" i="7"/>
  <c r="L261" i="7"/>
  <c r="L262" i="7"/>
  <c r="L263" i="7"/>
  <c r="L264" i="7"/>
  <c r="L265" i="7"/>
  <c r="L266" i="7"/>
  <c r="L267" i="7"/>
  <c r="L268" i="7"/>
  <c r="L269" i="7"/>
  <c r="L270" i="7"/>
  <c r="L271" i="7"/>
  <c r="L272" i="7"/>
  <c r="L273" i="7"/>
  <c r="L274" i="7"/>
  <c r="L275" i="7"/>
  <c r="L276" i="7"/>
  <c r="L277" i="7"/>
  <c r="L278" i="7"/>
  <c r="L279" i="7"/>
  <c r="L280" i="7"/>
  <c r="L281" i="7"/>
  <c r="L282" i="7"/>
  <c r="L283" i="7"/>
  <c r="L284" i="7"/>
  <c r="L285" i="7"/>
  <c r="L286" i="7"/>
  <c r="L287" i="7"/>
  <c r="L288" i="7"/>
  <c r="L289" i="7"/>
  <c r="L290" i="7"/>
  <c r="L291" i="7"/>
  <c r="L292" i="7"/>
  <c r="L293" i="7"/>
  <c r="L294" i="7"/>
  <c r="L295" i="7"/>
  <c r="L296" i="7"/>
  <c r="C5" i="10"/>
  <c r="C29" i="9" l="1"/>
  <c r="C11" i="9"/>
  <c r="C30" i="9"/>
  <c r="C13" i="9"/>
  <c r="C20" i="9"/>
  <c r="C32" i="9"/>
  <c r="G32" i="9" s="1"/>
  <c r="C14" i="9"/>
  <c r="C12" i="9"/>
  <c r="C15" i="9"/>
  <c r="C18" i="9"/>
  <c r="C19" i="9"/>
  <c r="C24" i="9"/>
  <c r="C23" i="9"/>
  <c r="C27" i="9"/>
  <c r="C28" i="9"/>
  <c r="E26" i="9"/>
  <c r="D26" i="9"/>
  <c r="D22" i="9"/>
  <c r="D10" i="9"/>
  <c r="D5" i="9"/>
  <c r="D17" i="9"/>
  <c r="E22" i="9"/>
  <c r="E17" i="9"/>
  <c r="E10" i="9"/>
  <c r="E5" i="9"/>
  <c r="F47" i="10"/>
  <c r="C17" i="9" l="1"/>
  <c r="C22" i="9"/>
  <c r="C5" i="9"/>
  <c r="G5" i="9" s="1"/>
  <c r="C26" i="9"/>
  <c r="C10" i="9"/>
  <c r="E34" i="9"/>
  <c r="Y39" i="9" s="1"/>
  <c r="D34" i="9"/>
  <c r="C36" i="9"/>
  <c r="F32" i="9" s="1"/>
  <c r="C2" i="9"/>
  <c r="B39" i="9" s="1"/>
  <c r="C39" i="9" l="1"/>
  <c r="D39" i="9"/>
  <c r="G10" i="9"/>
  <c r="G7" i="9"/>
  <c r="G29" i="9"/>
  <c r="G28" i="9"/>
  <c r="G11" i="9"/>
  <c r="G30" i="9"/>
  <c r="G12" i="9"/>
  <c r="G15" i="9"/>
  <c r="G6" i="9"/>
  <c r="G27" i="9"/>
  <c r="G18" i="9"/>
  <c r="G24" i="9"/>
  <c r="G19" i="9"/>
  <c r="G36" i="9"/>
  <c r="G20" i="9"/>
  <c r="G23" i="9"/>
  <c r="G8" i="9"/>
  <c r="G14" i="9"/>
  <c r="G13" i="9"/>
  <c r="G26" i="9"/>
  <c r="F20" i="9"/>
  <c r="F5" i="9"/>
  <c r="F23" i="9"/>
  <c r="F26" i="9"/>
  <c r="F6" i="9"/>
  <c r="F10" i="9"/>
  <c r="F15" i="9"/>
  <c r="F19" i="9"/>
  <c r="F30" i="9"/>
  <c r="F28" i="9"/>
  <c r="F27" i="9"/>
  <c r="F11" i="9"/>
  <c r="F29" i="9"/>
  <c r="F14" i="9"/>
  <c r="F12" i="9"/>
  <c r="F13" i="9"/>
  <c r="F36" i="9"/>
  <c r="F18" i="9"/>
  <c r="F24" i="9"/>
  <c r="F7" i="9"/>
  <c r="F8" i="9"/>
  <c r="C34" i="9" l="1"/>
  <c r="F22" i="9"/>
  <c r="G22" i="9"/>
  <c r="F17" i="9"/>
  <c r="G17" i="9"/>
  <c r="B49" i="10"/>
  <c r="F34" i="9" l="1"/>
  <c r="G34" i="9"/>
</calcChain>
</file>

<file path=xl/sharedStrings.xml><?xml version="1.0" encoding="utf-8"?>
<sst xmlns="http://schemas.openxmlformats.org/spreadsheetml/2006/main" count="740" uniqueCount="695">
  <si>
    <t>Financieel verantwoordingsformulier LEKP 2023-2024</t>
  </si>
  <si>
    <t>Selecteer uw gemeente:</t>
  </si>
  <si>
    <t>ALKEN</t>
  </si>
  <si>
    <t>Cofinancieringsdrempel:</t>
  </si>
  <si>
    <t>KBO-nummer:</t>
  </si>
  <si>
    <t>Gelieve in onderstaande tabel alle acties in het kader van de LEKP-doelstellingen die in 2023 en 2024 werden uitgevoerd te registreren. Kies per actie uit de keuzelijst op welke doelstelling en welk jaar de actie betrekking heeft en vervolgens de uitgave van deze actie. Geef ten slotte een korte toelichting bij elke uitgave. Optioneel is het mogelijk om een verwijzing naar de interne boekhouding van de gemeente toe te voegen.</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</si>
  <si>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</si>
  <si>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 Opgelet! Onder de doelstelling 'Andere' horen geen acties die niets te maken hebben met de LEKP-doelstellingen.</t>
  </si>
  <si>
    <t>Naam actie</t>
  </si>
  <si>
    <t>LEKP-Doelstellling</t>
  </si>
  <si>
    <t>Jaar</t>
  </si>
  <si>
    <t>Uitgave (€)</t>
  </si>
  <si>
    <t>Toelichting bij uitgave</t>
  </si>
  <si>
    <t>Referentie boekhouding</t>
  </si>
  <si>
    <t>Cofinancieringscheck:</t>
  </si>
  <si>
    <t>TOTAAL</t>
  </si>
  <si>
    <t>GEMEENTE</t>
  </si>
  <si>
    <t>Trekkingsrecht:</t>
  </si>
  <si>
    <t>LEKP - DOELSTELLINGEN</t>
  </si>
  <si>
    <t>Totaal uitgaven</t>
  </si>
  <si>
    <t>Uitgaven 2023</t>
  </si>
  <si>
    <t>Uitgaven 2024</t>
  </si>
  <si>
    <t>Aandeel (%)</t>
  </si>
  <si>
    <t>Hefboomeffect</t>
  </si>
  <si>
    <t>WERF 1: Vergroening</t>
  </si>
  <si>
    <t>Bomen</t>
  </si>
  <si>
    <t>Hagen en Geveltuinbeplanting</t>
  </si>
  <si>
    <t>Natuurgroenperken</t>
  </si>
  <si>
    <t>WERF 2: Verrijk je wijk</t>
  </si>
  <si>
    <t>Collectief georganiseerde energiebesparende renovaties</t>
  </si>
  <si>
    <t>coöperatieve/participatieve hernieuwbare energieprojecten</t>
  </si>
  <si>
    <t>Energiegemeenschappen</t>
  </si>
  <si>
    <t>Klimaattafels</t>
  </si>
  <si>
    <t>Wijkverbeteringscontract</t>
  </si>
  <si>
    <t>WERF 3: Mobiliteit</t>
  </si>
  <si>
    <t>Deelwagens</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</si>
  <si>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</si>
  <si>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</si>
  <si>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</si>
  <si>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</si>
  <si>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</si>
  <si>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</si>
  <si>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</si>
  <si>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</si>
  <si>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</si>
  <si>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</si>
  <si>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Personeelskosten</t>
  </si>
  <si>
    <t>ANDERE/GECOMBINEERDE UITGAVEN</t>
  </si>
  <si>
    <t>Exportdata:</t>
  </si>
  <si>
    <t>Werf</t>
  </si>
  <si>
    <t>Doelstelling</t>
  </si>
  <si>
    <t>Gemeente</t>
  </si>
  <si>
    <t>KBO</t>
  </si>
  <si>
    <t>1.0</t>
  </si>
  <si>
    <t>2.0</t>
  </si>
  <si>
    <t>2.1</t>
  </si>
  <si>
    <t>CofinDrempel</t>
  </si>
  <si>
    <t>WERF 1</t>
  </si>
  <si>
    <t>AALST</t>
  </si>
  <si>
    <t>0207437468</t>
  </si>
  <si>
    <t>AALTER</t>
  </si>
  <si>
    <t>0697608063</t>
  </si>
  <si>
    <t>AARSCHOT</t>
  </si>
  <si>
    <t>0207515464</t>
  </si>
  <si>
    <t>WERF 2</t>
  </si>
  <si>
    <t>AARTSELAAR</t>
  </si>
  <si>
    <t>0207508932</t>
  </si>
  <si>
    <t>Coöperatieve hernieuwbare energieprojecten</t>
  </si>
  <si>
    <t>AFFLIGEM</t>
  </si>
  <si>
    <t>0207509031</t>
  </si>
  <si>
    <t>0207474882</t>
  </si>
  <si>
    <t>ANTWERPEN</t>
  </si>
  <si>
    <t>0207500123</t>
  </si>
  <si>
    <t>WERF 3</t>
  </si>
  <si>
    <t>ANZEGEM</t>
  </si>
  <si>
    <t>0207484780</t>
  </si>
  <si>
    <t>ARDOOIE</t>
  </si>
  <si>
    <t>0216771046</t>
  </si>
  <si>
    <t>ARENDONK</t>
  </si>
  <si>
    <t>0207505368</t>
  </si>
  <si>
    <t>WERF 4</t>
  </si>
  <si>
    <t>Hemelwateropvang voor infiltratie, buffering of hergebruik</t>
  </si>
  <si>
    <t>AS</t>
  </si>
  <si>
    <t>0207465083</t>
  </si>
  <si>
    <t>ASSE</t>
  </si>
  <si>
    <t>0207506259</t>
  </si>
  <si>
    <t>AD</t>
  </si>
  <si>
    <t>Energiebesparing lokaal patrimonium</t>
  </si>
  <si>
    <t>ASSENEDE</t>
  </si>
  <si>
    <t>0207447861</t>
  </si>
  <si>
    <t>AVELGEM</t>
  </si>
  <si>
    <t>0207485770</t>
  </si>
  <si>
    <t>BAARLE-HERTOG</t>
  </si>
  <si>
    <t>0207509427</t>
  </si>
  <si>
    <t>BALEN</t>
  </si>
  <si>
    <t>0207537042</t>
  </si>
  <si>
    <t>Wijkverbeteringscontracten</t>
  </si>
  <si>
    <t>BEERNEM</t>
  </si>
  <si>
    <t>0207527936</t>
  </si>
  <si>
    <t>BEERSE</t>
  </si>
  <si>
    <t>0207505764</t>
  </si>
  <si>
    <t>Andere</t>
  </si>
  <si>
    <t>BEERSEL</t>
  </si>
  <si>
    <t>0207506358</t>
  </si>
  <si>
    <t>BEGIJNENDIJK</t>
  </si>
  <si>
    <t>0207516058</t>
  </si>
  <si>
    <t>BEKKEVOORT</t>
  </si>
  <si>
    <t>0207516157</t>
  </si>
  <si>
    <t>BERINGEN</t>
  </si>
  <si>
    <t>0207465281</t>
  </si>
  <si>
    <t>BERLAAR</t>
  </si>
  <si>
    <t>0207537339</t>
  </si>
  <si>
    <t>BERLARE</t>
  </si>
  <si>
    <t>0207445485</t>
  </si>
  <si>
    <t>BERTEM</t>
  </si>
  <si>
    <t>0207516256</t>
  </si>
  <si>
    <t>BEVER</t>
  </si>
  <si>
    <t>0207539616</t>
  </si>
  <si>
    <t>BEVEREN</t>
  </si>
  <si>
    <t>0207462313</t>
  </si>
  <si>
    <t>BIERBEEK</t>
  </si>
  <si>
    <t>0207516454</t>
  </si>
  <si>
    <t>BILZEN</t>
  </si>
  <si>
    <t>0207475377</t>
  </si>
  <si>
    <t>BLANKENBERGE</t>
  </si>
  <si>
    <t>0206684927</t>
  </si>
  <si>
    <t>BOCHOLT</t>
  </si>
  <si>
    <t>0207471518</t>
  </si>
  <si>
    <t>BOECHOUT</t>
  </si>
  <si>
    <t>0207536448</t>
  </si>
  <si>
    <t>BONHEIDEN</t>
  </si>
  <si>
    <t>0207534171</t>
  </si>
  <si>
    <t>BOOM</t>
  </si>
  <si>
    <t>0207506952</t>
  </si>
  <si>
    <t>BOORTMEERBEEK</t>
  </si>
  <si>
    <t>0207516751</t>
  </si>
  <si>
    <t>BORGLOON</t>
  </si>
  <si>
    <t>0206914361</t>
  </si>
  <si>
    <t>BORNEM</t>
  </si>
  <si>
    <t>0207500420</t>
  </si>
  <si>
    <t>BORSBEEK</t>
  </si>
  <si>
    <t>0207509229</t>
  </si>
  <si>
    <t>BOUTERSEM</t>
  </si>
  <si>
    <t>0207516949</t>
  </si>
  <si>
    <t>BRASSCHAAT</t>
  </si>
  <si>
    <t>0206677801</t>
  </si>
  <si>
    <t>BRECHT</t>
  </si>
  <si>
    <t>0207500321</t>
  </si>
  <si>
    <t>BREDENE</t>
  </si>
  <si>
    <t>0207435092</t>
  </si>
  <si>
    <t>BREE</t>
  </si>
  <si>
    <t>0207471617</t>
  </si>
  <si>
    <t>BRUGGE</t>
  </si>
  <si>
    <t>0207528035</t>
  </si>
  <si>
    <t>BUGGENHOUT</t>
  </si>
  <si>
    <t>0207445287</t>
  </si>
  <si>
    <t>DAMME</t>
  </si>
  <si>
    <t>0207528134</t>
  </si>
  <si>
    <t>DE HAAN</t>
  </si>
  <si>
    <t>0216770848</t>
  </si>
  <si>
    <t>DE PANNE</t>
  </si>
  <si>
    <t>0207434597</t>
  </si>
  <si>
    <t>DE PINTE</t>
  </si>
  <si>
    <t>0207450534</t>
  </si>
  <si>
    <t>DEERLIJK</t>
  </si>
  <si>
    <t>0207488443</t>
  </si>
  <si>
    <t>DEINZE</t>
  </si>
  <si>
    <t>0697608162</t>
  </si>
  <si>
    <t>DENDERLEEUW</t>
  </si>
  <si>
    <t>0207439745</t>
  </si>
  <si>
    <t>DENDERMONDE</t>
  </si>
  <si>
    <t>0207445584</t>
  </si>
  <si>
    <t>DENTERGEM</t>
  </si>
  <si>
    <t>0207434203</t>
  </si>
  <si>
    <t>DESSEL</t>
  </si>
  <si>
    <t>0207536943</t>
  </si>
  <si>
    <t>DESTELBERGEN</t>
  </si>
  <si>
    <t>0207450633</t>
  </si>
  <si>
    <t>DIEPENBEEK</t>
  </si>
  <si>
    <t>0207465974</t>
  </si>
  <si>
    <t>DIEST</t>
  </si>
  <si>
    <t>0207517345</t>
  </si>
  <si>
    <t>DIKSMUIDE</t>
  </si>
  <si>
    <t>0207531894</t>
  </si>
  <si>
    <t>DILBEEK</t>
  </si>
  <si>
    <t>0207507645</t>
  </si>
  <si>
    <t>DILSEN-STOKKEM</t>
  </si>
  <si>
    <t>0207471716</t>
  </si>
  <si>
    <t>DROGENBOS</t>
  </si>
  <si>
    <t>0207484186</t>
  </si>
  <si>
    <t>DUFFEL</t>
  </si>
  <si>
    <t>0207534864</t>
  </si>
  <si>
    <t>EDEGEM</t>
  </si>
  <si>
    <t>0207537933</t>
  </si>
  <si>
    <t>EEKLO</t>
  </si>
  <si>
    <t>0207448158</t>
  </si>
  <si>
    <t>ERPE-MERE</t>
  </si>
  <si>
    <t>0216771244</t>
  </si>
  <si>
    <t>ESSEN</t>
  </si>
  <si>
    <t>0207537438</t>
  </si>
  <si>
    <t>EVERGEM</t>
  </si>
  <si>
    <t>0207451128</t>
  </si>
  <si>
    <t>GALMAARDEN</t>
  </si>
  <si>
    <t>0207508338</t>
  </si>
  <si>
    <t>GAVERE</t>
  </si>
  <si>
    <t>0207451326</t>
  </si>
  <si>
    <t>GEEL</t>
  </si>
  <si>
    <t>0207533874</t>
  </si>
  <si>
    <t>GEETBETS</t>
  </si>
  <si>
    <t>0207518137</t>
  </si>
  <si>
    <t>GENK</t>
  </si>
  <si>
    <t>0207201797</t>
  </si>
  <si>
    <t>GENT</t>
  </si>
  <si>
    <t>0207451227</t>
  </si>
  <si>
    <t>GERAARDSBERGEN</t>
  </si>
  <si>
    <t>0207485374</t>
  </si>
  <si>
    <t>GINGELOM</t>
  </si>
  <si>
    <t>0207466469</t>
  </si>
  <si>
    <t>GISTEL</t>
  </si>
  <si>
    <t>0207491413</t>
  </si>
  <si>
    <t>GLABBEEK</t>
  </si>
  <si>
    <t>0207518335</t>
  </si>
  <si>
    <t>GOOIK</t>
  </si>
  <si>
    <t>0207508437</t>
  </si>
  <si>
    <t>GRIMBERGEN</t>
  </si>
  <si>
    <t>0207508536</t>
  </si>
  <si>
    <t>GROBBENDONK</t>
  </si>
  <si>
    <t>0207501806</t>
  </si>
  <si>
    <t>HAACHT</t>
  </si>
  <si>
    <t>0207518632</t>
  </si>
  <si>
    <t>HAALTERT</t>
  </si>
  <si>
    <t>0207439151</t>
  </si>
  <si>
    <t>HALEN</t>
  </si>
  <si>
    <t>0207466766</t>
  </si>
  <si>
    <t>HALLE</t>
  </si>
  <si>
    <t>0207535458</t>
  </si>
  <si>
    <t>HAM</t>
  </si>
  <si>
    <t>0216772234</t>
  </si>
  <si>
    <t>HAMME</t>
  </si>
  <si>
    <t>HAMONT-ACHEL</t>
  </si>
  <si>
    <t>0216772630</t>
  </si>
  <si>
    <t>HARELBEKE</t>
  </si>
  <si>
    <t>0207492502</t>
  </si>
  <si>
    <t>HASSELT</t>
  </si>
  <si>
    <t>0207466964</t>
  </si>
  <si>
    <t>HECHTEL-EKSEL</t>
  </si>
  <si>
    <t>0216772828</t>
  </si>
  <si>
    <t>HEERS</t>
  </si>
  <si>
    <t>0207476862</t>
  </si>
  <si>
    <t>HEIST-OP-DEN-BERG</t>
  </si>
  <si>
    <t>0207535062</t>
  </si>
  <si>
    <t>HEMIKSEM</t>
  </si>
  <si>
    <t>0207506160</t>
  </si>
  <si>
    <t>HERENT</t>
  </si>
  <si>
    <t>0207519127</t>
  </si>
  <si>
    <t>HERENTALS</t>
  </si>
  <si>
    <t>0207504675</t>
  </si>
  <si>
    <t>HERENTHOUT</t>
  </si>
  <si>
    <t>0207502004</t>
  </si>
  <si>
    <t>HERK-DE-STAD</t>
  </si>
  <si>
    <t>0207467162</t>
  </si>
  <si>
    <t>HERNE</t>
  </si>
  <si>
    <t>0207533676</t>
  </si>
  <si>
    <t>HERSELT</t>
  </si>
  <si>
    <t>0207502103</t>
  </si>
  <si>
    <t>HERZELE</t>
  </si>
  <si>
    <t>0207439448</t>
  </si>
  <si>
    <t>HEUSDEN-ZOLDER</t>
  </si>
  <si>
    <t>0216772432</t>
  </si>
  <si>
    <t>HEUVELLAND</t>
  </si>
  <si>
    <t>0216770056</t>
  </si>
  <si>
    <t>HOEGAARDEN</t>
  </si>
  <si>
    <t>0207519424</t>
  </si>
  <si>
    <t>HOEILAART</t>
  </si>
  <si>
    <t>0206562092</t>
  </si>
  <si>
    <t>HOESELT</t>
  </si>
  <si>
    <t>0207477852</t>
  </si>
  <si>
    <t>HOLSBEEK</t>
  </si>
  <si>
    <t>0207519622</t>
  </si>
  <si>
    <t>HOOGLEDE</t>
  </si>
  <si>
    <t>0207490621</t>
  </si>
  <si>
    <t>HOOGSTRATEN</t>
  </si>
  <si>
    <t>0207502202</t>
  </si>
  <si>
    <t>HOREBEKE</t>
  </si>
  <si>
    <t>0216771442</t>
  </si>
  <si>
    <t>HOUTHALEN-HELCHTEREN</t>
  </si>
  <si>
    <t>0216773026</t>
  </si>
  <si>
    <t>HOUTHULST</t>
  </si>
  <si>
    <t>0207532092</t>
  </si>
  <si>
    <t>HOVE</t>
  </si>
  <si>
    <t>0207535557</t>
  </si>
  <si>
    <t>HULDENBERG</t>
  </si>
  <si>
    <t>0207519820</t>
  </si>
  <si>
    <t>HULSHOUT</t>
  </si>
  <si>
    <t>0207502497</t>
  </si>
  <si>
    <t>ICHTEGEM</t>
  </si>
  <si>
    <t>0207431332</t>
  </si>
  <si>
    <t>IEPER</t>
  </si>
  <si>
    <t>0207484681</t>
  </si>
  <si>
    <t>INGELMUNSTER</t>
  </si>
  <si>
    <t>0207485473</t>
  </si>
  <si>
    <t>IZEGEM</t>
  </si>
  <si>
    <t>0207489037</t>
  </si>
  <si>
    <t>JABBEKE</t>
  </si>
  <si>
    <t>0207528629</t>
  </si>
  <si>
    <t>KALMTHOUT</t>
  </si>
  <si>
    <t>0207540012</t>
  </si>
  <si>
    <t>KAMPENHOUT</t>
  </si>
  <si>
    <t>0207533280</t>
  </si>
  <si>
    <t>KAPELLEN</t>
  </si>
  <si>
    <t>0207539913</t>
  </si>
  <si>
    <t>KAPELLE-OP-DEN-BOS</t>
  </si>
  <si>
    <t>0207534468</t>
  </si>
  <si>
    <t>KAPRIJKE</t>
  </si>
  <si>
    <t>0207448356</t>
  </si>
  <si>
    <t>KASTERLEE</t>
  </si>
  <si>
    <t>0207502596</t>
  </si>
  <si>
    <t>KEERBERGEN</t>
  </si>
  <si>
    <t>0207520117</t>
  </si>
  <si>
    <t>KINROOI</t>
  </si>
  <si>
    <t>0207472904</t>
  </si>
  <si>
    <t>KLUISBERGEN</t>
  </si>
  <si>
    <t>0207690757</t>
  </si>
  <si>
    <t>KNOKKE-HEIST</t>
  </si>
  <si>
    <t>0207691252</t>
  </si>
  <si>
    <t>KOEKELARE</t>
  </si>
  <si>
    <t>0207532389</t>
  </si>
  <si>
    <t>KOKSIJDE</t>
  </si>
  <si>
    <t>0207494480</t>
  </si>
  <si>
    <t>KONTICH</t>
  </si>
  <si>
    <t>0207536250</t>
  </si>
  <si>
    <t>KORTEMARK</t>
  </si>
  <si>
    <t>0207532488</t>
  </si>
  <si>
    <t>KORTENAKEN</t>
  </si>
  <si>
    <t>0207520711</t>
  </si>
  <si>
    <t>KORTENBERG</t>
  </si>
  <si>
    <t>0207520810</t>
  </si>
  <si>
    <t>KORTESSEM</t>
  </si>
  <si>
    <t>0207478545</t>
  </si>
  <si>
    <t>KORTRIJK</t>
  </si>
  <si>
    <t>0207494678</t>
  </si>
  <si>
    <t>KRAAINEM</t>
  </si>
  <si>
    <t>0207484285</t>
  </si>
  <si>
    <t>KRUIBEKE</t>
  </si>
  <si>
    <t>0207463303</t>
  </si>
  <si>
    <t>KRUISEM</t>
  </si>
  <si>
    <t>0697608954</t>
  </si>
  <si>
    <t>KUURNE</t>
  </si>
  <si>
    <t>0207430342</t>
  </si>
  <si>
    <t>LAAKDAL</t>
  </si>
  <si>
    <t>0216769066</t>
  </si>
  <si>
    <t>LAARNE</t>
  </si>
  <si>
    <t>0207445881</t>
  </si>
  <si>
    <t>LANAKEN</t>
  </si>
  <si>
    <t>0207478743</t>
  </si>
  <si>
    <t>LANDEN</t>
  </si>
  <si>
    <t>0207521206</t>
  </si>
  <si>
    <t>LANGEMARK-POELKAPELLE</t>
  </si>
  <si>
    <t>0216770254</t>
  </si>
  <si>
    <t>LEBBEKE</t>
  </si>
  <si>
    <t>0207446079</t>
  </si>
  <si>
    <t>LEDE</t>
  </si>
  <si>
    <t>0207440438</t>
  </si>
  <si>
    <t>LEDEGEM</t>
  </si>
  <si>
    <t>0207487354</t>
  </si>
  <si>
    <t>LENDELEDE</t>
  </si>
  <si>
    <t>0207491710</t>
  </si>
  <si>
    <t>LENNIK</t>
  </si>
  <si>
    <t>0216769264</t>
  </si>
  <si>
    <t>LEOPOLDSBURG</t>
  </si>
  <si>
    <t>0207468152</t>
  </si>
  <si>
    <t>LEUVEN</t>
  </si>
  <si>
    <t>0207521503</t>
  </si>
  <si>
    <t>LICHTERVELDE</t>
  </si>
  <si>
    <t>0207435785</t>
  </si>
  <si>
    <t>LIEDEKERKE</t>
  </si>
  <si>
    <t>0207538725</t>
  </si>
  <si>
    <t>LIER</t>
  </si>
  <si>
    <t>0207502301</t>
  </si>
  <si>
    <t>LIERDE</t>
  </si>
  <si>
    <t>0216771640</t>
  </si>
  <si>
    <t>LIEVEGEM</t>
  </si>
  <si>
    <t>0697609152</t>
  </si>
  <si>
    <t>LILLE</t>
  </si>
  <si>
    <t>0207502794</t>
  </si>
  <si>
    <t>LINKEBEEK</t>
  </si>
  <si>
    <t>0207484384</t>
  </si>
  <si>
    <t>LINT</t>
  </si>
  <si>
    <t>0207501410</t>
  </si>
  <si>
    <t>LINTER</t>
  </si>
  <si>
    <t>0207368380</t>
  </si>
  <si>
    <t>LOCHRISTI</t>
  </si>
  <si>
    <t>0207452514</t>
  </si>
  <si>
    <t>LOKEREN</t>
  </si>
  <si>
    <t>0207463402</t>
  </si>
  <si>
    <t>LOMMEL</t>
  </si>
  <si>
    <t>0207473102</t>
  </si>
  <si>
    <t>LONDERZEEL</t>
  </si>
  <si>
    <t>0207535755</t>
  </si>
  <si>
    <t>LO-RENINGE</t>
  </si>
  <si>
    <t>0216769858</t>
  </si>
  <si>
    <t>LUBBEEK</t>
  </si>
  <si>
    <t>0207521996</t>
  </si>
  <si>
    <t>LUMMEN</t>
  </si>
  <si>
    <t>0207468350</t>
  </si>
  <si>
    <t>MAARKEDAL</t>
  </si>
  <si>
    <t>0216771838</t>
  </si>
  <si>
    <t>MAASEIK</t>
  </si>
  <si>
    <t>0207473201</t>
  </si>
  <si>
    <t>MAASMECHELEN</t>
  </si>
  <si>
    <t>0207691351</t>
  </si>
  <si>
    <t>MACHELEN</t>
  </si>
  <si>
    <t>0207539121</t>
  </si>
  <si>
    <t>MALDEGEM</t>
  </si>
  <si>
    <t>0207448554</t>
  </si>
  <si>
    <t>MALLE</t>
  </si>
  <si>
    <t>0207537240</t>
  </si>
  <si>
    <t>MECHELEN</t>
  </si>
  <si>
    <t>0207499430</t>
  </si>
  <si>
    <t>MEERHOUT</t>
  </si>
  <si>
    <t>0207502992</t>
  </si>
  <si>
    <t>MEISE</t>
  </si>
  <si>
    <t>0207511011</t>
  </si>
  <si>
    <t>MELLE</t>
  </si>
  <si>
    <t>0207453009</t>
  </si>
  <si>
    <t>MENEN</t>
  </si>
  <si>
    <t>0207433312</t>
  </si>
  <si>
    <t>MERCHTEM</t>
  </si>
  <si>
    <t>0207511110</t>
  </si>
  <si>
    <t>MERELBEKE</t>
  </si>
  <si>
    <t>0207453207</t>
  </si>
  <si>
    <t>MERKSPLAS</t>
  </si>
  <si>
    <t>0207503190</t>
  </si>
  <si>
    <t>MEULEBEKE</t>
  </si>
  <si>
    <t>0207489829</t>
  </si>
  <si>
    <t>MOERBEKE</t>
  </si>
  <si>
    <t>0207453405</t>
  </si>
  <si>
    <t>MOL</t>
  </si>
  <si>
    <t>0207503388</t>
  </si>
  <si>
    <t>MOORSLEDE</t>
  </si>
  <si>
    <t>0207431629</t>
  </si>
  <si>
    <t>MORTSEL</t>
  </si>
  <si>
    <t>0207536646</t>
  </si>
  <si>
    <t>NAZARETH</t>
  </si>
  <si>
    <t>0207453801</t>
  </si>
  <si>
    <t>NIEL</t>
  </si>
  <si>
    <t>0207536151</t>
  </si>
  <si>
    <t>NIEUWERKERKEN</t>
  </si>
  <si>
    <t>0207469142</t>
  </si>
  <si>
    <t>NIEUWPOORT</t>
  </si>
  <si>
    <t>0207485869</t>
  </si>
  <si>
    <t>NIJLEN</t>
  </si>
  <si>
    <t>0206636526</t>
  </si>
  <si>
    <t>NINOVE</t>
  </si>
  <si>
    <t>0207441527</t>
  </si>
  <si>
    <t>OLEN</t>
  </si>
  <si>
    <t>0207503784</t>
  </si>
  <si>
    <t>OOSTENDE</t>
  </si>
  <si>
    <t>0207436775</t>
  </si>
  <si>
    <t>OOSTERZELE</t>
  </si>
  <si>
    <t>0207454294</t>
  </si>
  <si>
    <t>OOSTKAMP</t>
  </si>
  <si>
    <t>0207529520</t>
  </si>
  <si>
    <t>OOSTROZEBEKE</t>
  </si>
  <si>
    <t>0207436676</t>
  </si>
  <si>
    <t>OPWIJK</t>
  </si>
  <si>
    <t>0207511803</t>
  </si>
  <si>
    <t>OUDENAARDE</t>
  </si>
  <si>
    <t>0308252043</t>
  </si>
  <si>
    <t>OUDENBURG</t>
  </si>
  <si>
    <t>0207491215</t>
  </si>
  <si>
    <t>OUD-HEVERLEE</t>
  </si>
  <si>
    <t>0207523679</t>
  </si>
  <si>
    <t>OUDSBERGEN</t>
  </si>
  <si>
    <t>0697609251</t>
  </si>
  <si>
    <t>OUD-TURNHOUT</t>
  </si>
  <si>
    <t>0207503982</t>
  </si>
  <si>
    <t>OVERIJSE</t>
  </si>
  <si>
    <t>0207512001</t>
  </si>
  <si>
    <t>PEER</t>
  </si>
  <si>
    <t>0207474189</t>
  </si>
  <si>
    <t>PELT</t>
  </si>
  <si>
    <t>0697609350</t>
  </si>
  <si>
    <t>PEPINGEN</t>
  </si>
  <si>
    <t>0207512197</t>
  </si>
  <si>
    <t>PITTEM</t>
  </si>
  <si>
    <t>0207432916</t>
  </si>
  <si>
    <t>POPERINGE</t>
  </si>
  <si>
    <t>0206751837</t>
  </si>
  <si>
    <t>PUTTE</t>
  </si>
  <si>
    <t>0207499727</t>
  </si>
  <si>
    <t>PUURS-SINT-AMANDS</t>
  </si>
  <si>
    <t>0697609548</t>
  </si>
  <si>
    <t>RANST</t>
  </si>
  <si>
    <t>0207501311</t>
  </si>
  <si>
    <t>RAVELS</t>
  </si>
  <si>
    <t>0207504378</t>
  </si>
  <si>
    <t>RETIE</t>
  </si>
  <si>
    <t>0207504477</t>
  </si>
  <si>
    <t>RIEMST</t>
  </si>
  <si>
    <t>0207480921</t>
  </si>
  <si>
    <t>RIJKEVORSEL</t>
  </si>
  <si>
    <t>0207504576</t>
  </si>
  <si>
    <t>ROESELARE</t>
  </si>
  <si>
    <t>0207432520</t>
  </si>
  <si>
    <t>RONSE</t>
  </si>
  <si>
    <t>0207460432</t>
  </si>
  <si>
    <t>ROOSDAAL</t>
  </si>
  <si>
    <t>0207515365</t>
  </si>
  <si>
    <t>ROTSELAAR</t>
  </si>
  <si>
    <t>0207524471</t>
  </si>
  <si>
    <t>RUISELEDE</t>
  </si>
  <si>
    <t>0207433015</t>
  </si>
  <si>
    <t>RUMST</t>
  </si>
  <si>
    <t>0207510021</t>
  </si>
  <si>
    <t>SCHELLE</t>
  </si>
  <si>
    <t>0207536547</t>
  </si>
  <si>
    <t>SCHERPENHEUVEL-ZICHEM</t>
  </si>
  <si>
    <t>0216769462</t>
  </si>
  <si>
    <t>SCHILDE</t>
  </si>
  <si>
    <t>0207501707</t>
  </si>
  <si>
    <t>SCHOTEN</t>
  </si>
  <si>
    <t>0206677997</t>
  </si>
  <si>
    <t>SINT-GENESIUS-RODE</t>
  </si>
  <si>
    <t>0207505863</t>
  </si>
  <si>
    <t>SINT-GILLIS-WAAS</t>
  </si>
  <si>
    <t>0207464093</t>
  </si>
  <si>
    <t>SINT-KATELIJNE-WAVER</t>
  </si>
  <si>
    <t>0207509724</t>
  </si>
  <si>
    <t>SINT-LAUREINS</t>
  </si>
  <si>
    <t>0207448851</t>
  </si>
  <si>
    <t>SINT-LIEVENS-HOUTEM</t>
  </si>
  <si>
    <t>0207443012</t>
  </si>
  <si>
    <t>SINT-MARTENS-LATEM</t>
  </si>
  <si>
    <t>0207542782</t>
  </si>
  <si>
    <t>SINT-NIKLAAS</t>
  </si>
  <si>
    <t>0207464192</t>
  </si>
  <si>
    <t>SINT-PIETERS-LEEUW</t>
  </si>
  <si>
    <t>0207513484</t>
  </si>
  <si>
    <t>SINT-TRUIDEN</t>
  </si>
  <si>
    <t>0207469934</t>
  </si>
  <si>
    <t>SPIERE-HELKIJN</t>
  </si>
  <si>
    <t>0216770650</t>
  </si>
  <si>
    <t>STABROEK</t>
  </si>
  <si>
    <t>0207537834</t>
  </si>
  <si>
    <t>STADEN</t>
  </si>
  <si>
    <t>0207488344</t>
  </si>
  <si>
    <t>STEENOKKERZEEL</t>
  </si>
  <si>
    <t>0206561993</t>
  </si>
  <si>
    <t>STEKENE</t>
  </si>
  <si>
    <t>0207464489</t>
  </si>
  <si>
    <t>TEMSE</t>
  </si>
  <si>
    <t>0207464588</t>
  </si>
  <si>
    <t>TERNAT</t>
  </si>
  <si>
    <t>0207514276</t>
  </si>
  <si>
    <t>TERVUREN</t>
  </si>
  <si>
    <t>0207525461</t>
  </si>
  <si>
    <t>TESSENDERLO</t>
  </si>
  <si>
    <t>0207470330</t>
  </si>
  <si>
    <t>TIELT</t>
  </si>
  <si>
    <t>0207438458</t>
  </si>
  <si>
    <t>TIELT-WINGE</t>
  </si>
  <si>
    <t>0216769660</t>
  </si>
  <si>
    <t>TIENEN</t>
  </si>
  <si>
    <t>0207525758</t>
  </si>
  <si>
    <t>TONGEREN</t>
  </si>
  <si>
    <t>0207067482</t>
  </si>
  <si>
    <t>TORHOUT</t>
  </si>
  <si>
    <t>0207530609</t>
  </si>
  <si>
    <t>TREMELO</t>
  </si>
  <si>
    <t>0207525956</t>
  </si>
  <si>
    <t>TURNHOUT</t>
  </si>
  <si>
    <t>0207533082</t>
  </si>
  <si>
    <t>VEURNE</t>
  </si>
  <si>
    <t>0207494579</t>
  </si>
  <si>
    <t>VILVOORDE</t>
  </si>
  <si>
    <t>0207514474</t>
  </si>
  <si>
    <t>VOEREN</t>
  </si>
  <si>
    <t>0216773422</t>
  </si>
  <si>
    <t>VORSELAAR</t>
  </si>
  <si>
    <t>0207215160</t>
  </si>
  <si>
    <t>VOSSELAAR</t>
  </si>
  <si>
    <t>0207534765</t>
  </si>
  <si>
    <t>WAASMUNSTER</t>
  </si>
  <si>
    <t>0207447069</t>
  </si>
  <si>
    <t>WACHTEBEKE</t>
  </si>
  <si>
    <t>0207456076</t>
  </si>
  <si>
    <t>WAREGEM</t>
  </si>
  <si>
    <t>0207433708</t>
  </si>
  <si>
    <t>WELLEN</t>
  </si>
  <si>
    <t>0207483691</t>
  </si>
  <si>
    <t>WEMMEL</t>
  </si>
  <si>
    <t>0207533379</t>
  </si>
  <si>
    <t>WERVIK</t>
  </si>
  <si>
    <t>0207493391</t>
  </si>
  <si>
    <t>WESTERLO</t>
  </si>
  <si>
    <t>0207505566</t>
  </si>
  <si>
    <t>WETTEREN</t>
  </si>
  <si>
    <t>0207447366</t>
  </si>
  <si>
    <t>WEVELGEM</t>
  </si>
  <si>
    <t>0207488641</t>
  </si>
  <si>
    <t>WEZEMBEEK-OPPEM</t>
  </si>
  <si>
    <t>0207506061</t>
  </si>
  <si>
    <t>WICHELEN</t>
  </si>
  <si>
    <t>0207447465</t>
  </si>
  <si>
    <t>WIELSBEKE</t>
  </si>
  <si>
    <t>0207437864</t>
  </si>
  <si>
    <t>WIJNEGEM</t>
  </si>
  <si>
    <t>0207533775</t>
  </si>
  <si>
    <t>WILLEBROEK</t>
  </si>
  <si>
    <t>0207501113</t>
  </si>
  <si>
    <t>WINGENE</t>
  </si>
  <si>
    <t>0207495470</t>
  </si>
  <si>
    <t>WOMMELGEM</t>
  </si>
  <si>
    <t>0207535161</t>
  </si>
  <si>
    <t>WORTEGEM-PETEGEM</t>
  </si>
  <si>
    <t>0207689965</t>
  </si>
  <si>
    <t>WUUSTWEZEL</t>
  </si>
  <si>
    <t>0207537735</t>
  </si>
  <si>
    <t>ZANDHOVEN</t>
  </si>
  <si>
    <t>0207539220</t>
  </si>
  <si>
    <t>ZAVENTEM</t>
  </si>
  <si>
    <t>0207515068</t>
  </si>
  <si>
    <t>ZEDELGEM</t>
  </si>
  <si>
    <t>0207531302</t>
  </si>
  <si>
    <t>ZELE</t>
  </si>
  <si>
    <t>0207447663</t>
  </si>
  <si>
    <t>ZELZATE</t>
  </si>
  <si>
    <t>0207449346</t>
  </si>
  <si>
    <t>ZEMST</t>
  </si>
  <si>
    <t>0207515266</t>
  </si>
  <si>
    <t>ZOERSEL</t>
  </si>
  <si>
    <t>0207499133</t>
  </si>
  <si>
    <t>ZONHOVEN</t>
  </si>
  <si>
    <t>0207471221</t>
  </si>
  <si>
    <t>ZONNEBEKE</t>
  </si>
  <si>
    <t>0207432124</t>
  </si>
  <si>
    <t>ZOTTEGEM</t>
  </si>
  <si>
    <t>0207444990</t>
  </si>
  <si>
    <t>ZOUTLEEUW</t>
  </si>
  <si>
    <t>0207527540</t>
  </si>
  <si>
    <t>ZUIENKERKE</t>
  </si>
  <si>
    <t>0207531597</t>
  </si>
  <si>
    <t>ZULTE</t>
  </si>
  <si>
    <t>0207456868</t>
  </si>
  <si>
    <t>ZUTENDAAL</t>
  </si>
  <si>
    <t>0207471320</t>
  </si>
  <si>
    <t>ZWALM</t>
  </si>
  <si>
    <t>0216772036</t>
  </si>
  <si>
    <t>ZWEVEGEM</t>
  </si>
  <si>
    <t>0207484582</t>
  </si>
  <si>
    <t>ZWIJNDRECHT</t>
  </si>
  <si>
    <t>0207499232</t>
  </si>
  <si>
    <t>Ondergrondse regenwaterput patrimonium gemeente, zaal De Kring</t>
  </si>
  <si>
    <t>Ondergrondse regenwaterput patrimonium gemeente, gemeentelijke loods</t>
  </si>
  <si>
    <t>Aan de gemeentelijke loods werd een ondergrondse regenwaterput van 20 000 liter geplaatst.</t>
  </si>
  <si>
    <t>Regenwaterpomp bij ondergrondse regenwaterput zaal De Kring  en gemeentelijke loods</t>
  </si>
  <si>
    <t>De regenwaterpompen zijn in afwachting van levering en zullen dan geplaatst worden aan de ondergrondse regenwaterputten bij zaal De Kring en de gemeentelijke loods. De bestelbon werd opgemaakt op 02/10/2024.</t>
  </si>
  <si>
    <t>Ingroenen kerkhof te Heikruis</t>
  </si>
  <si>
    <t>Het kerkhof te Heikruis wordt ingegroend. De werkzaamheden zijn nog on going. Er is hier wat vertraging omwille van de extreme weersomstandigheden die de aanplant en ontharding bemoeilijkten. Collegebeslissing dd. 09/09/2024 en bestelbon dd. 30/09/2024.</t>
  </si>
  <si>
    <t>Actie gratis boom voor inwoners</t>
  </si>
  <si>
    <t xml:space="preserve">In 2024 werd er aan de Pepingenaren een gratis boom aangeboden. Er werden 181 bomen uitgedeeld aan gezinnen en 24 bomen werden geschonken aan OC TerLoo. </t>
  </si>
  <si>
    <t>Aanplant bomen geboorteboomgaard</t>
  </si>
  <si>
    <t>Er werden 3 bomen aangeplant in de gemeentelijke geboorteboomgaard.</t>
  </si>
  <si>
    <t>Aanplant negen lindebomen speelbos</t>
  </si>
  <si>
    <t>Er werden 9 lindebomen aangeplant aan het gemeentelijk speelbos.</t>
  </si>
  <si>
    <t>Aanplant bomen Hoesnaek</t>
  </si>
  <si>
    <t>Hemelwateropvang voor infiltratie, buffering of hergebruik, Hemelwateropvang voor infiltratie, buffering of hergebruik</t>
  </si>
  <si>
    <t>Groepsaankoop regenwatertonnen</t>
  </si>
  <si>
    <t>Er werd in samenwerking met Haviland een groepsaankoop bovengrondse regenwatertonnen georganiseerd. Twee inwoners van Pepingen hebben een regenwaterton aangekocht.</t>
  </si>
  <si>
    <t>Groepsaankoop laadpalen</t>
  </si>
  <si>
    <t>Er werd in samenwerking met Haviland een groepsaankoop laadpalen georganiseerd. In totaal werden er in Pepingen 3 laadpalen geïnstalleerd in het kader van de groepsaankoop.</t>
  </si>
  <si>
    <t>Aankoop warmtescans Klimaatpunt</t>
  </si>
  <si>
    <t>In 2024 werd er een pakket van 10 warmtescans aangekocht bij Klimaatpunt.</t>
  </si>
  <si>
    <t>Klimaattafel</t>
  </si>
  <si>
    <t>Er werd begin op 23/01/2025 een Klimaattafel georganiseerd. Voor deze Klimaattafel werden er op 27/12/25 852 brieven verstuurd aan de inwoners van de twee wijken.</t>
  </si>
  <si>
    <t>Groepsaankoop ontharding</t>
  </si>
  <si>
    <t xml:space="preserve">Er werd in samenwerking met Haviland een groepsaankoop ontharding georganiseerd. </t>
  </si>
  <si>
    <t>Aan de gemeentelijke feestzaal De Kring werd een regenwaterput van 10 000 liter geplaatst.</t>
  </si>
  <si>
    <t>Regenwatercoach</t>
  </si>
  <si>
    <t>Samenwerking met Klimaatpunt.</t>
  </si>
  <si>
    <t>Factuur 2024/034
2024/ACT-4/0310-00/2300000/GEMEENTE/CBS/IP-O</t>
  </si>
  <si>
    <t>Factuur 2024/035
2024/ACT-4/0310-00/2300000/GEMEENTE/CBS/IP-O</t>
  </si>
  <si>
    <t>Bestelbon BB/G/2024/471
2025/ACT-4/0310-00/2300000/GEMEENTE/CBS/IP-O</t>
  </si>
  <si>
    <t>Bestelbon G/2024/459
2025/PACT-1/0680-00/2200000/GEMEENTE/CBS/IP-OR</t>
  </si>
  <si>
    <t>2024/ACT-4/0349-00/6491000/GEMEENTE/CBS/IP-GEEN</t>
  </si>
  <si>
    <t>2024/GBB/0680-00/6138013/GEMEENTE/CBS/IP-GEEN</t>
  </si>
  <si>
    <t>2024/ACT-4/0329-00/6159999/GEMEENTE/CBS/IP-GEEN</t>
  </si>
  <si>
    <t>Factuur GVFA2400218, GVFA2400783, GVFA2401142 en GVFA2401575
2024/ACT-4/0329-00/6159999/GEMEENTE/CBS/IP-GEEN</t>
  </si>
  <si>
    <t>Factuur GVFA2400335, GVFA2400807, GVFA2401228, GVFA2401612
2024/ACT-4/0329-00/6159999/GEMEENTE/CBS/IP-GEEN</t>
  </si>
  <si>
    <t>Factuur 2024/20240385
2024/ACT-4/0329-00/6159999/GEMEENTE/CBS/IP-GEEN</t>
  </si>
  <si>
    <t>Factuur 24047794 (postzegels) en factuur Haviland GVFA2401594
2024/ACT-4/0329-00/6159999/GEMEENTE/CBS/IP-GEEN</t>
  </si>
  <si>
    <t>Factuur GVFA2400330 en GVFA2400791
2024/ACT-4/0329-00/6159999/GEMEENTE/CBS/IP-GEEN</t>
  </si>
  <si>
    <t>Factuur GVFA2400305, GVFA2400758, GVFA2401546
2024/ACT-4/0329-00/6159999/GEMEENTE/CBS/IP-GEEN</t>
  </si>
  <si>
    <t>Er werden 11 lindebomen aangeplant op Hoesnaek.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</si>
</sst>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43" formatCode="_ * #,##0.00_ ;_ * \-#,##0.00_ ;_ * &quot;-&quot;??_ ;_ @_ "/>
    <numFmt numFmtId="164" formatCode="#,##0.00_ ;\-#,##0.00\ "/>
    <numFmt numFmtId="165" formatCode="&quot;€&quot;\ #,##0.00"/>
    <numFmt numFmtId="166" formatCode="0.0%"/>
  </numFmts>
  <fonts count="19">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1"/>
      <name val="Calibri"/>
      <family val="2"/>
      <scheme val="minor"/>
    </font>
    <font>
      <sz val="9"/>
      <color theme="4"/>
      <name val="Calibri"/>
      <family val="2"/>
      <scheme val="minor"/>
    </font>
    <font>
      <sz val="10"/>
      <color rgb="FF333332"/>
      <name val="Arial"/>
      <family val="2"/>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b/>
      <sz val="8"/>
      <color theme="4"/>
      <name val="FlandersArtSans-Bold"/>
    </font>
    <font>
      <sz val="8"/>
      <color theme="4"/>
      <name val="FlandersArtSans-Bold"/>
    </font>
    <font>
      <sz val="10"/>
      <color theme="4"/>
      <name val="FlandersArtSans-Bold"/>
    </font>
    <font>
      <sz val="11"/>
      <color rgb="FF000000"/>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3">
    <xf numFmtId="0" fontId="0" fillId="0" borderId="0" xfId="0"/>
    <xf numFmtId="44" fontId="0" fillId="0" borderId="0" xfId="2" applyFont="1"/>
    <xf numFmtId="0" fontId="0" fillId="0" borderId="1" xfId="0" applyBorder="1"/>
    <xf numFmtId="43" fontId="0" fillId="0" borderId="0" xfId="1" applyFont="1"/>
    <xf numFmtId="1" fontId="0" fillId="0" borderId="0" xfId="1" applyNumberFormat="1" applyFont="1"/>
    <xf numFmtId="0" fontId="2" fillId="0" borderId="5" xfId="0" applyFont="1" applyBorder="1"/>
    <xf numFmtId="0" fontId="2" fillId="0" borderId="8" xfId="0" applyFont="1" applyBorder="1"/>
    <xf numFmtId="0" fontId="2" fillId="0" borderId="9" xfId="0" applyFont="1" applyBorder="1"/>
    <xf numFmtId="164" fontId="0" fillId="0" borderId="0" xfId="1" applyNumberFormat="1" applyFont="1"/>
    <xf numFmtId="0" fontId="8" fillId="0" borderId="0" xfId="0" applyFont="1"/>
    <xf numFmtId="4" fontId="8" fillId="0" borderId="0" xfId="0" applyNumberFormat="1" applyFont="1"/>
    <xf numFmtId="44" fontId="0" fillId="0" borderId="0" xfId="2" applyFont="1" applyProtection="1"/>
    <xf numFmtId="0" fontId="7" fillId="0" borderId="0" xfId="0" applyFont="1"/>
    <xf numFmtId="4" fontId="3" fillId="0" borderId="0" xfId="0" applyNumberFormat="1" applyFont="1" applyAlignment="1">
      <alignment horizontal="right"/>
    </xf>
    <xf numFmtId="44" fontId="0" fillId="0" borderId="0" xfId="2" applyFont="1" applyBorder="1" applyProtection="1"/>
    <xf numFmtId="0" fontId="9" fillId="0" borderId="0" xfId="0" applyFont="1"/>
    <xf numFmtId="44" fontId="6" fillId="0" borderId="0" xfId="2" applyFont="1" applyAlignment="1" applyProtection="1">
      <alignment horizontal="center"/>
    </xf>
    <xf numFmtId="0" fontId="6" fillId="0" borderId="0" xfId="0" applyFont="1" applyAlignment="1" applyProtection="1">
      <alignment horizontal="left"/>
      <protection hidden="1"/>
    </xf>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10"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2" fontId="10" fillId="0" borderId="1" xfId="1" applyNumberFormat="1" applyFont="1" applyBorder="1"/>
    <xf numFmtId="2" fontId="0" fillId="0" borderId="1" xfId="1" applyNumberFormat="1" applyFont="1" applyBorder="1"/>
    <xf numFmtId="4" fontId="2" fillId="4" borderId="1" xfId="1" applyNumberFormat="1" applyFont="1" applyFill="1" applyBorder="1"/>
    <xf numFmtId="4" fontId="10" fillId="0" borderId="1" xfId="1" applyNumberFormat="1" applyFont="1" applyBorder="1"/>
    <xf numFmtId="4" fontId="0" fillId="0" borderId="1" xfId="1" applyNumberFormat="1" applyFont="1" applyBorder="1"/>
    <xf numFmtId="166" fontId="2" fillId="4" borderId="1" xfId="0" applyNumberFormat="1" applyFont="1" applyFill="1" applyBorder="1"/>
    <xf numFmtId="44" fontId="2" fillId="4" borderId="1" xfId="0" applyNumberFormat="1" applyFont="1" applyFill="1" applyBorder="1"/>
    <xf numFmtId="166" fontId="0" fillId="0" borderId="1" xfId="0" applyNumberFormat="1" applyBorder="1"/>
    <xf numFmtId="166" fontId="10" fillId="0" borderId="1" xfId="0" applyNumberFormat="1" applyFont="1" applyBorder="1"/>
    <xf numFmtId="0" fontId="2" fillId="6" borderId="1" xfId="0" applyFont="1" applyFill="1" applyBorder="1"/>
    <xf numFmtId="43" fontId="0" fillId="6" borderId="1" xfId="1" applyFont="1" applyFill="1" applyBorder="1"/>
    <xf numFmtId="0" fontId="3" fillId="6" borderId="1" xfId="0" applyFont="1" applyFill="1" applyBorder="1" applyAlignment="1">
      <alignment horizontal="right"/>
    </xf>
    <xf numFmtId="0" fontId="5" fillId="0" borderId="9" xfId="0" applyFont="1" applyBorder="1" applyAlignment="1" applyProtection="1">
      <alignment wrapText="1"/>
      <protection locked="0"/>
    </xf>
    <xf numFmtId="0" fontId="0" fillId="0" borderId="7" xfId="0" applyBorder="1"/>
    <xf numFmtId="43" fontId="0" fillId="0" borderId="10" xfId="0" applyNumberFormat="1" applyBorder="1"/>
    <xf numFmtId="2" fontId="0" fillId="0" borderId="10" xfId="0" applyNumberFormat="1" applyBorder="1"/>
    <xf numFmtId="4" fontId="0" fillId="0" borderId="10" xfId="0" applyNumberFormat="1" applyBorder="1"/>
    <xf numFmtId="4" fontId="0" fillId="0" borderId="1" xfId="0" applyNumberFormat="1" applyBorder="1"/>
    <xf numFmtId="0" fontId="0" fillId="0" borderId="6" xfId="0" applyBorder="1"/>
    <xf numFmtId="4" fontId="0" fillId="0" borderId="7" xfId="0" applyNumberFormat="1" applyBorder="1"/>
    <xf numFmtId="4" fontId="2" fillId="0" borderId="5" xfId="1" applyNumberFormat="1" applyFont="1" applyBorder="1"/>
    <xf numFmtId="0" fontId="0" fillId="0" borderId="11" xfId="0" applyBorder="1"/>
    <xf numFmtId="0" fontId="0" fillId="0" borderId="12" xfId="0" applyBorder="1"/>
    <xf numFmtId="4" fontId="0" fillId="0" borderId="12" xfId="0" applyNumberFormat="1" applyBorder="1"/>
    <xf numFmtId="4" fontId="0" fillId="0" borderId="12" xfId="1" applyNumberFormat="1" applyFont="1" applyBorder="1"/>
    <xf numFmtId="4" fontId="0" fillId="0" borderId="13" xfId="0" applyNumberFormat="1" applyBorder="1"/>
    <xf numFmtId="2" fontId="0" fillId="0" borderId="12" xfId="1" applyNumberFormat="1" applyFont="1" applyBorder="1"/>
    <xf numFmtId="4" fontId="0" fillId="0" borderId="9" xfId="0" applyNumberFormat="1" applyBorder="1"/>
    <xf numFmtId="2" fontId="0" fillId="0" borderId="6" xfId="0" applyNumberFormat="1" applyBorder="1"/>
    <xf numFmtId="0" fontId="11" fillId="0" borderId="0" xfId="0" applyFont="1" applyAlignment="1">
      <alignment horizontal="left"/>
    </xf>
    <xf numFmtId="0" fontId="11" fillId="2" borderId="0" xfId="0" applyFont="1" applyFill="1" applyAlignment="1" applyProtection="1">
      <alignment horizontal="left"/>
      <protection locked="0"/>
    </xf>
    <xf numFmtId="44" fontId="12" fillId="0" borderId="0" xfId="2" applyFont="1" applyAlignment="1" applyProtection="1">
      <alignment horizontal="center"/>
    </xf>
    <xf numFmtId="0" fontId="12" fillId="0" borderId="0" xfId="0" applyFont="1" applyAlignment="1" applyProtection="1">
      <alignment horizontal="left"/>
      <protection hidden="1"/>
    </xf>
    <xf numFmtId="0" fontId="13" fillId="0" borderId="0" xfId="0" applyFont="1"/>
    <xf numFmtId="44" fontId="13" fillId="0" borderId="0" xfId="2" applyFont="1" applyProtection="1"/>
    <xf numFmtId="0" fontId="11" fillId="0" borderId="0" xfId="0" applyFont="1" applyAlignment="1">
      <alignment horizontal="right"/>
    </xf>
    <xf numFmtId="165" fontId="14" fillId="0" borderId="0" xfId="2" applyNumberFormat="1" applyFont="1" applyAlignment="1" applyProtection="1">
      <alignment horizontal="right"/>
      <protection hidden="1"/>
    </xf>
    <xf numFmtId="0" fontId="16" fillId="0" borderId="0" xfId="0" applyFont="1"/>
    <xf numFmtId="44" fontId="12" fillId="0" borderId="0" xfId="2" applyFont="1" applyBorder="1" applyAlignment="1" applyProtection="1">
      <alignment horizontal="right"/>
    </xf>
    <xf numFmtId="0" fontId="12" fillId="0" borderId="0" xfId="0" applyFont="1" applyAlignment="1">
      <alignment horizontal="left"/>
    </xf>
    <xf numFmtId="44" fontId="13" fillId="0" borderId="0" xfId="2" applyFont="1" applyBorder="1" applyProtection="1"/>
    <xf numFmtId="0" fontId="11" fillId="0" borderId="5" xfId="0" applyFont="1" applyBorder="1"/>
    <xf numFmtId="0" fontId="11" fillId="0" borderId="8" xfId="0" applyFont="1" applyBorder="1"/>
    <xf numFmtId="44" fontId="11" fillId="0" borderId="5" xfId="0" applyNumberFormat="1" applyFont="1" applyBorder="1"/>
    <xf numFmtId="0" fontId="11" fillId="0" borderId="9" xfId="0" applyFont="1" applyBorder="1"/>
    <xf numFmtId="0" fontId="11" fillId="3" borderId="2" xfId="0" applyFont="1" applyFill="1" applyBorder="1"/>
    <xf numFmtId="0" fontId="11" fillId="3" borderId="3" xfId="0" applyFont="1" applyFill="1" applyBorder="1"/>
    <xf numFmtId="0" fontId="13" fillId="0" borderId="0" xfId="0" applyFont="1" applyAlignment="1" applyProtection="1">
      <alignment horizontal="right"/>
      <protection hidden="1"/>
    </xf>
    <xf numFmtId="0" fontId="17" fillId="0" borderId="0" xfId="0" applyFont="1" applyProtection="1">
      <protection hidden="1"/>
    </xf>
    <xf numFmtId="4" fontId="3" fillId="4" borderId="1" xfId="1" applyNumberFormat="1" applyFont="1" applyFill="1" applyBorder="1"/>
    <xf numFmtId="44" fontId="5" fillId="0" borderId="1" xfId="2" applyFont="1" applyBorder="1" applyAlignment="1" applyProtection="1">
      <alignment wrapText="1"/>
      <protection locked="0"/>
    </xf>
    <xf numFmtId="44" fontId="0" fillId="3" borderId="4" xfId="2" applyFont="1" applyFill="1" applyBorder="1" applyProtection="1"/>
    <xf numFmtId="0" fontId="15" fillId="0" borderId="0" xfId="0" applyFont="1" applyAlignment="1">
      <alignment horizontal="left" vertical="center" wrapText="1"/>
    </xf>
    <xf numFmtId="0" fontId="15" fillId="0" borderId="0" xfId="0" applyFont="1" applyAlignment="1">
      <alignment horizontal="left" vertical="top" wrapText="1"/>
    </xf>
    <xf numFmtId="0" fontId="15" fillId="0" borderId="0" xfId="0" applyFont="1" applyAlignment="1">
      <alignment horizontal="left"/>
    </xf>
    <xf numFmtId="44" fontId="11" fillId="0" borderId="0" xfId="2" applyFont="1" applyAlignment="1" applyProtection="1">
      <alignment horizontal="center"/>
    </xf>
  </cellXfs>
  <cellStyles count="3">
    <cellStyle name="Komma" xfId="1" builtinId="3"/>
    <cellStyle name="Standaard" xfId="0" builtinId="0"/>
    <cellStyle name="Valuta" xfId="2" builtinId="4"/>
  </cellStyles>
  <dxfs count="32">
    <dxf>
      <numFmt numFmtId="4" formatCode="#,##0.00"/>
      <border diagonalUp="0" diagonalDown="0">
        <left style="thin">
          <color indexed="64"/>
        </left>
        <right/>
        <top style="thin">
          <color indexed="64"/>
        </top>
        <bottom style="thin">
          <color indexed="64"/>
        </bottom>
      </border>
    </dxf>
    <dxf>
      <numFmt numFmtId="4" formatCode="#,##0.0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2" formatCode="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4" formatCode="#,##0.00"/>
      <border diagonalUp="0" diagonalDown="0" outline="0">
        <left style="thin">
          <color indexed="64"/>
        </left>
        <right style="thin">
          <color indexed="64"/>
        </right>
        <top style="thin">
          <color indexed="64"/>
        </top>
        <bottom style="thin">
          <color indexed="64"/>
        </bottom>
      </border>
    </dxf>
    <dxf>
      <numFmt numFmtId="4" formatCode="#,##0.0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228600</xdr:colOff>
          <xdr:row>11</xdr:row>
          <xdr:rowOff>19050</xdr:rowOff>
        </xdr:from>
        <xdr:to>
          <xdr:col>10</xdr:col>
          <xdr:colOff>0</xdr:colOff>
          <xdr:row>12</xdr:row>
          <xdr:rowOff>190500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219075</xdr:colOff>
          <xdr:row>13</xdr:row>
          <xdr:rowOff>47625</xdr:rowOff>
        </xdr:from>
        <xdr:to>
          <xdr:col>10</xdr:col>
          <xdr:colOff>9525</xdr:colOff>
          <xdr:row>13</xdr:row>
          <xdr:rowOff>390525</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G44" totalsRowShown="0" headerRowDxfId="25" dataDxfId="23" headerRowBorderDxfId="24" tableBorderDxfId="22" totalsRowBorderDxfId="21">
  <autoFilter ref="B12:G44" xr:uid="{0B53BF47-1C5E-496D-8F41-EFEE35169CAF}">
    <filterColumn colId="0" hiddenButton="1"/>
    <filterColumn colId="1" hiddenButton="1"/>
    <filterColumn colId="2" hiddenButton="1"/>
    <filterColumn colId="3" hiddenButton="1"/>
    <filterColumn colId="4" hiddenButton="1"/>
    <filterColumn colId="5" hiddenButton="1"/>
  </autoFilter>
  <tableColumns count="6">
    <tableColumn id="6" xr3:uid="{F2C520FC-E764-4FAA-B19B-F588FDEC00BC}" name="Naam actie" dataDxfId="20"/>
    <tableColumn id="1" xr3:uid="{320087BE-C0A7-4B8B-9B2F-FFC0B748A6FF}" name="LEKP-Doelstellling" dataDxfId="19"/>
    <tableColumn id="2" xr3:uid="{4D485341-640F-497B-AB58-E64804DBDF6A}" name="Jaar" dataDxfId="18"/>
    <tableColumn id="3" xr3:uid="{552D5892-4160-4DAE-8801-F5EA363B2AFD}" name="Uitgave (€)" dataDxfId="17" dataCellStyle="Valuta"/>
    <tableColumn id="4" xr3:uid="{5A6744AA-61EC-4B24-AC5E-E1B4B42C0DB7}" name="Toelichting bij uitgave" dataDxfId="16"/>
    <tableColumn id="8" xr3:uid="{7A72283E-AED6-4F0F-9E00-181712A9C226}" name="Referentie boekhouding" dataDxfId="15"/>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1" totalsRowShown="0" headerRowDxfId="14" dataDxfId="13" headerRowCellStyle="Komma" dataCellStyle="Komma">
  <autoFilter ref="A2:B21" xr:uid="{1C5D344A-4061-4F68-8813-B262EE470CDB}"/>
  <sortState xmlns:xlrd2="http://schemas.microsoft.com/office/spreadsheetml/2017/richdata2" ref="A3:B19">
    <sortCondition ref="A2:A19"/>
  </sortState>
  <tableColumns count="2">
    <tableColumn id="1" xr3:uid="{FBEF51B4-49A9-4673-92BB-3A9911157DC9}" name="Werf" dataDxfId="12" dataCellStyle="Komma"/>
    <tableColumn id="2" xr3:uid="{DE87D5DE-FE3F-411E-A9C0-5E6DE189FD0D}" name="Doelstelling" dataDxfId="11"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A94304-3B77-4D76-9F64-C7A70D6A3E69}" name="Tabel1" displayName="Tabel1" ref="P2:P4" totalsRowShown="0">
  <autoFilter ref="P2:P4" xr:uid="{22A94304-3B77-4D76-9F64-C7A70D6A3E69}"/>
  <tableColumns count="1">
    <tableColumn id="1" xr3:uid="{8E17DE60-DB64-4C1A-98BE-8540625F554D}" name="Jaar"/>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DF30362-D000-4A75-975D-1D29FD283EB5}" name="Tabel2" displayName="Tabel2" ref="F2:L296" totalsRowShown="0" headerRowDxfId="10" headerRowBorderDxfId="9" tableBorderDxfId="8" totalsRowBorderDxfId="7">
  <autoFilter ref="F2:L296" xr:uid="{9DF30362-D000-4A75-975D-1D29FD283EB5}"/>
  <tableColumns count="7">
    <tableColumn id="1" xr3:uid="{FAA23B79-6510-479E-9E90-39EB6062E584}" name="Gemeente" dataDxfId="6"/>
    <tableColumn id="2" xr3:uid="{506433FF-ECAE-47BB-BCBF-1AE387C85690}" name="KBO" dataDxfId="5"/>
    <tableColumn id="3" xr3:uid="{D4449687-6008-4ACE-B24E-934129957599}" name="1.0" dataDxfId="4"/>
    <tableColumn id="4" xr3:uid="{A5FDF72F-8DCE-4F1A-9B79-53438A9B8BB7}" name="2.0" dataDxfId="3" dataCellStyle="Komma"/>
    <tableColumn id="5" xr3:uid="{436D71D0-ECD2-44E0-AF17-6AD74D0A0640}" name="2.1" dataDxfId="2" dataCellStyle="Komma"/>
    <tableColumn id="6" xr3:uid="{B7028717-B24E-4FD3-B71A-6212EEF5EC52}" name="TOTAAL" dataDxfId="1"/>
    <tableColumn id="7" xr3:uid="{14B42505-9FF8-4647-99B2-C2C50FB7B0C4}" name="CofinDrempel" dataDxfId="0">
      <calculatedColumnFormula>Tabel2[[#This Row],[TOTAAL]]*2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H81"/>
  <sheetViews>
    <sheetView showGridLines="0" tabSelected="1" topLeftCell="A9" zoomScale="90" zoomScaleNormal="90" workbookViewId="0">
      <selection activeCell="F21" sqref="F21"/>
    </sheetView>
  </sheetViews>
  <sheetFormatPr defaultRowHeight="15"/>
  <cols>
    <col min="1" max="1" width="5.85546875" customWidth="1"/>
    <col min="2" max="2" width="31.140625" customWidth="1"/>
    <col min="3" max="3" width="49" customWidth="1"/>
    <col min="4" max="4" width="7.85546875" style="1" customWidth="1"/>
    <col min="5" max="5" width="17" bestFit="1" customWidth="1"/>
    <col min="6" max="6" width="66.42578125" customWidth="1"/>
    <col min="7" max="7" width="24.7109375" bestFit="1" customWidth="1"/>
  </cols>
  <sheetData>
    <row r="1" spans="2:8">
      <c r="B1" s="60"/>
      <c r="C1" s="60"/>
      <c r="D1" s="61"/>
      <c r="E1" s="60"/>
      <c r="F1" s="60"/>
      <c r="G1" s="60"/>
    </row>
    <row r="2" spans="2:8">
      <c r="B2" s="82" t="s">
        <v>0</v>
      </c>
      <c r="C2" s="82"/>
      <c r="D2" s="82"/>
      <c r="E2" s="82"/>
      <c r="F2" s="82"/>
      <c r="G2" s="82"/>
    </row>
    <row r="3" spans="2:8">
      <c r="D3" s="11"/>
    </row>
    <row r="4" spans="2:8">
      <c r="B4" s="56" t="s">
        <v>1</v>
      </c>
      <c r="C4" s="57" t="s">
        <v>483</v>
      </c>
      <c r="D4" s="11"/>
      <c r="F4" s="62" t="s">
        <v>3</v>
      </c>
    </row>
    <row r="5" spans="2:8">
      <c r="B5" s="58" t="s">
        <v>4</v>
      </c>
      <c r="C5" s="59" t="str">
        <f>IFERROR(VLOOKUP(C4,Tabel2[[Gemeente]:[KBO]],2,FALSE),"")</f>
        <v>0207512197</v>
      </c>
      <c r="D5" s="11"/>
      <c r="F5" s="63">
        <f>IFERROR(VLOOKUP(C4,Tabel2[#All],7,FALSE),"Selecteer eerst uw gemeente")</f>
        <v>47857.240000000005</v>
      </c>
    </row>
    <row r="6" spans="2:8">
      <c r="B6" s="16"/>
      <c r="C6" s="17"/>
      <c r="D6" s="11"/>
      <c r="F6" s="18"/>
    </row>
    <row r="7" spans="2:8" ht="25.15" customHeight="1">
      <c r="B7" s="79" t="s">
        <v>5</v>
      </c>
      <c r="C7" s="79"/>
      <c r="D7" s="79"/>
      <c r="E7" s="79"/>
      <c r="F7" s="79"/>
      <c r="G7" s="79"/>
    </row>
    <row r="8" spans="2:8">
      <c r="B8" s="64"/>
      <c r="C8" s="60"/>
      <c r="D8" s="65"/>
      <c r="E8" s="66"/>
      <c r="F8" s="67"/>
      <c r="G8" s="60"/>
    </row>
    <row r="9" spans="2:8" ht="23.45" customHeight="1">
      <c r="B9" s="80" t="s">
        <v>6</v>
      </c>
      <c r="C9" s="80"/>
      <c r="D9" s="80"/>
      <c r="E9" s="80"/>
      <c r="F9" s="80"/>
      <c r="G9" s="80"/>
    </row>
    <row r="10" spans="2:8">
      <c r="B10" s="81" t="s">
        <v>7</v>
      </c>
      <c r="C10" s="81"/>
      <c r="D10" s="81"/>
      <c r="E10" s="81"/>
      <c r="F10" s="81"/>
      <c r="G10" s="81"/>
    </row>
    <row r="11" spans="2:8">
      <c r="B11" s="15"/>
      <c r="D11"/>
    </row>
    <row r="12" spans="2:8">
      <c r="B12" s="68" t="s">
        <v>8</v>
      </c>
      <c r="C12" s="69" t="s">
        <v>9</v>
      </c>
      <c r="D12" s="68" t="s">
        <v>10</v>
      </c>
      <c r="E12" s="70" t="s">
        <v>11</v>
      </c>
      <c r="F12" s="71" t="s">
        <v>12</v>
      </c>
      <c r="G12" s="68" t="s">
        <v>13</v>
      </c>
    </row>
    <row r="13" spans="2:8" ht="51.75">
      <c r="B13" s="19" t="s">
        <v>653</v>
      </c>
      <c r="C13" s="20" t="s">
        <v>81</v>
      </c>
      <c r="D13" s="22">
        <v>2024</v>
      </c>
      <c r="E13" s="77">
        <v>7139</v>
      </c>
      <c r="F13" s="21" t="s">
        <v>678</v>
      </c>
      <c r="G13" s="39" t="s">
        <v>681</v>
      </c>
    </row>
    <row r="14" spans="2:8" ht="51.75">
      <c r="B14" s="20" t="s">
        <v>654</v>
      </c>
      <c r="C14" s="20" t="s">
        <v>81</v>
      </c>
      <c r="D14" s="22">
        <v>2024</v>
      </c>
      <c r="E14" s="77">
        <v>11797.5</v>
      </c>
      <c r="F14" s="21" t="s">
        <v>655</v>
      </c>
      <c r="G14" s="21" t="s">
        <v>682</v>
      </c>
      <c r="H14" s="12"/>
    </row>
    <row r="15" spans="2:8" ht="51.75">
      <c r="B15" s="20" t="s">
        <v>656</v>
      </c>
      <c r="C15" s="20" t="s">
        <v>81</v>
      </c>
      <c r="D15" s="22">
        <v>2024</v>
      </c>
      <c r="E15" s="77">
        <v>7685.6</v>
      </c>
      <c r="F15" s="21" t="s">
        <v>657</v>
      </c>
      <c r="G15" s="21" t="s">
        <v>683</v>
      </c>
    </row>
    <row r="16" spans="2:8" ht="51.75">
      <c r="B16" s="20" t="s">
        <v>658</v>
      </c>
      <c r="C16" s="20" t="s">
        <v>40</v>
      </c>
      <c r="D16" s="22">
        <v>2024</v>
      </c>
      <c r="E16" s="77">
        <v>20176.18</v>
      </c>
      <c r="F16" s="21" t="s">
        <v>659</v>
      </c>
      <c r="G16" s="21" t="s">
        <v>684</v>
      </c>
    </row>
    <row r="17" spans="2:7" ht="39">
      <c r="B17" s="20" t="s">
        <v>660</v>
      </c>
      <c r="C17" s="20" t="s">
        <v>25</v>
      </c>
      <c r="D17" s="22">
        <v>2024</v>
      </c>
      <c r="E17" s="77">
        <v>3770.79</v>
      </c>
      <c r="F17" s="21" t="s">
        <v>661</v>
      </c>
      <c r="G17" s="21" t="s">
        <v>685</v>
      </c>
    </row>
    <row r="18" spans="2:7" ht="39">
      <c r="B18" s="20" t="s">
        <v>662</v>
      </c>
      <c r="C18" s="20" t="s">
        <v>25</v>
      </c>
      <c r="D18" s="22">
        <v>2024</v>
      </c>
      <c r="E18" s="77">
        <v>640.74</v>
      </c>
      <c r="F18" s="21" t="s">
        <v>663</v>
      </c>
      <c r="G18" s="21" t="s">
        <v>686</v>
      </c>
    </row>
    <row r="19" spans="2:7" ht="39">
      <c r="B19" s="20" t="s">
        <v>664</v>
      </c>
      <c r="C19" s="22" t="s">
        <v>25</v>
      </c>
      <c r="D19" s="22">
        <v>2024</v>
      </c>
      <c r="E19" s="77">
        <v>324.36</v>
      </c>
      <c r="F19" s="21" t="s">
        <v>665</v>
      </c>
      <c r="G19" s="21" t="s">
        <v>687</v>
      </c>
    </row>
    <row r="20" spans="2:7" ht="39">
      <c r="B20" s="20" t="s">
        <v>666</v>
      </c>
      <c r="C20" s="22" t="s">
        <v>25</v>
      </c>
      <c r="D20" s="22">
        <v>2024</v>
      </c>
      <c r="E20" s="77">
        <v>613.78</v>
      </c>
      <c r="F20" s="21" t="s">
        <v>694</v>
      </c>
      <c r="G20" s="21" t="s">
        <v>687</v>
      </c>
    </row>
    <row r="21" spans="2:7" ht="77.25">
      <c r="B21" s="20" t="s">
        <v>668</v>
      </c>
      <c r="C21" s="22" t="s">
        <v>667</v>
      </c>
      <c r="D21" s="22">
        <v>2024</v>
      </c>
      <c r="E21" s="77">
        <v>1611.8</v>
      </c>
      <c r="F21" s="21" t="s">
        <v>669</v>
      </c>
      <c r="G21" s="21" t="s">
        <v>688</v>
      </c>
    </row>
    <row r="22" spans="2:7" ht="77.25">
      <c r="B22" s="20" t="s">
        <v>670</v>
      </c>
      <c r="C22" s="22" t="s">
        <v>37</v>
      </c>
      <c r="D22" s="22">
        <v>2024</v>
      </c>
      <c r="E22" s="77">
        <v>1790.68</v>
      </c>
      <c r="F22" s="21" t="s">
        <v>671</v>
      </c>
      <c r="G22" s="21" t="s">
        <v>689</v>
      </c>
    </row>
    <row r="23" spans="2:7" ht="51.75">
      <c r="B23" s="20" t="s">
        <v>672</v>
      </c>
      <c r="C23" s="22" t="s">
        <v>29</v>
      </c>
      <c r="D23" s="22">
        <v>2024</v>
      </c>
      <c r="E23" s="77">
        <v>3025</v>
      </c>
      <c r="F23" s="21" t="s">
        <v>673</v>
      </c>
      <c r="G23" s="21" t="s">
        <v>690</v>
      </c>
    </row>
    <row r="24" spans="2:7" ht="77.25">
      <c r="B24" s="20" t="s">
        <v>674</v>
      </c>
      <c r="C24" s="22" t="s">
        <v>32</v>
      </c>
      <c r="D24" s="22">
        <v>2024</v>
      </c>
      <c r="E24" s="77">
        <v>1684.39</v>
      </c>
      <c r="F24" s="21" t="s">
        <v>675</v>
      </c>
      <c r="G24" s="21" t="s">
        <v>691</v>
      </c>
    </row>
    <row r="25" spans="2:7" ht="64.5">
      <c r="B25" s="20" t="s">
        <v>676</v>
      </c>
      <c r="C25" s="22" t="s">
        <v>40</v>
      </c>
      <c r="D25" s="22">
        <v>2024</v>
      </c>
      <c r="E25" s="77">
        <v>1212.05</v>
      </c>
      <c r="F25" s="21" t="s">
        <v>677</v>
      </c>
      <c r="G25" s="21" t="s">
        <v>693</v>
      </c>
    </row>
    <row r="26" spans="2:7" ht="64.5">
      <c r="B26" s="20" t="s">
        <v>679</v>
      </c>
      <c r="C26" s="22" t="s">
        <v>81</v>
      </c>
      <c r="D26" s="22">
        <v>2024</v>
      </c>
      <c r="E26" s="77">
        <v>219.25</v>
      </c>
      <c r="F26" s="21" t="s">
        <v>680</v>
      </c>
      <c r="G26" s="21" t="s">
        <v>692</v>
      </c>
    </row>
    <row r="27" spans="2:7">
      <c r="B27" s="20"/>
      <c r="C27" s="22"/>
      <c r="D27" s="22"/>
      <c r="E27" s="77"/>
      <c r="F27" s="21"/>
      <c r="G27" s="21"/>
    </row>
    <row r="28" spans="2:7">
      <c r="B28" s="20"/>
      <c r="C28" s="22"/>
      <c r="D28" s="22"/>
      <c r="E28" s="77"/>
      <c r="F28" s="21"/>
      <c r="G28" s="21"/>
    </row>
    <row r="29" spans="2:7">
      <c r="B29" s="20"/>
      <c r="C29" s="22"/>
      <c r="D29" s="22"/>
      <c r="E29" s="77"/>
      <c r="F29" s="21"/>
      <c r="G29" s="21"/>
    </row>
    <row r="30" spans="2:7">
      <c r="B30" s="20"/>
      <c r="C30" s="22"/>
      <c r="D30" s="22"/>
      <c r="E30" s="77"/>
      <c r="F30" s="21"/>
      <c r="G30" s="21"/>
    </row>
    <row r="31" spans="2:7">
      <c r="B31" s="20"/>
      <c r="C31" s="22"/>
      <c r="D31" s="22"/>
      <c r="E31" s="77"/>
      <c r="F31" s="21"/>
      <c r="G31" s="21"/>
    </row>
    <row r="32" spans="2:7">
      <c r="B32" s="20"/>
      <c r="C32" s="22"/>
      <c r="D32" s="22"/>
      <c r="E32" s="77"/>
      <c r="F32" s="21"/>
      <c r="G32" s="21"/>
    </row>
    <row r="33" spans="2:7">
      <c r="B33" s="20"/>
      <c r="C33" s="22"/>
      <c r="D33" s="22"/>
      <c r="E33" s="77"/>
      <c r="F33" s="21"/>
      <c r="G33" s="21"/>
    </row>
    <row r="34" spans="2:7">
      <c r="B34" s="20"/>
      <c r="C34" s="22"/>
      <c r="D34" s="22"/>
      <c r="E34" s="77"/>
      <c r="F34" s="21"/>
      <c r="G34" s="21"/>
    </row>
    <row r="35" spans="2:7">
      <c r="B35" s="20"/>
      <c r="C35" s="22"/>
      <c r="D35" s="22"/>
      <c r="E35" s="77"/>
      <c r="F35" s="21"/>
      <c r="G35" s="21"/>
    </row>
    <row r="36" spans="2:7">
      <c r="B36" s="20"/>
      <c r="C36" s="22"/>
      <c r="D36" s="22"/>
      <c r="E36" s="77"/>
      <c r="F36" s="21"/>
      <c r="G36" s="21"/>
    </row>
    <row r="37" spans="2:7">
      <c r="B37" s="20"/>
      <c r="C37" s="22"/>
      <c r="D37" s="22"/>
      <c r="E37" s="77"/>
      <c r="F37" s="21"/>
      <c r="G37" s="21"/>
    </row>
    <row r="38" spans="2:7">
      <c r="B38" s="20"/>
      <c r="C38" s="22"/>
      <c r="D38" s="22"/>
      <c r="E38" s="77"/>
      <c r="F38" s="21"/>
      <c r="G38" s="21"/>
    </row>
    <row r="39" spans="2:7">
      <c r="B39" s="20"/>
      <c r="C39" s="22"/>
      <c r="D39" s="22"/>
      <c r="E39" s="77"/>
      <c r="F39" s="21"/>
      <c r="G39" s="21"/>
    </row>
    <row r="40" spans="2:7">
      <c r="B40" s="20"/>
      <c r="C40" s="22"/>
      <c r="D40" s="22"/>
      <c r="E40" s="77"/>
      <c r="F40" s="21"/>
      <c r="G40" s="21"/>
    </row>
    <row r="41" spans="2:7">
      <c r="B41" s="20"/>
      <c r="C41" s="22"/>
      <c r="D41" s="22"/>
      <c r="E41" s="77"/>
      <c r="F41" s="21"/>
      <c r="G41" s="21"/>
    </row>
    <row r="42" spans="2:7">
      <c r="B42" s="20"/>
      <c r="C42" s="22"/>
      <c r="D42" s="22"/>
      <c r="E42" s="77"/>
      <c r="F42" s="21"/>
      <c r="G42" s="21"/>
    </row>
    <row r="43" spans="2:7">
      <c r="B43" s="20"/>
      <c r="C43" s="22"/>
      <c r="D43" s="22"/>
      <c r="E43" s="77"/>
      <c r="F43" s="21"/>
      <c r="G43" s="21"/>
    </row>
    <row r="44" spans="2:7">
      <c r="B44" s="20"/>
      <c r="C44" s="22"/>
      <c r="D44" s="22"/>
      <c r="E44" s="77"/>
      <c r="F44" s="21"/>
      <c r="G44" s="21"/>
    </row>
    <row r="45" spans="2:7">
      <c r="D45" s="11"/>
    </row>
    <row r="46" spans="2:7" ht="15.75" thickBot="1">
      <c r="D46" s="11"/>
      <c r="F46" s="62" t="s">
        <v>14</v>
      </c>
    </row>
    <row r="47" spans="2:7" ht="15.75" thickBot="1">
      <c r="B47" s="72" t="s">
        <v>15</v>
      </c>
      <c r="C47" s="73"/>
      <c r="D47" s="73"/>
      <c r="E47" s="78">
        <f>SUM(E13:E44)</f>
        <v>61691.12</v>
      </c>
      <c r="F47" s="74" t="str">
        <f>IFERROR(IF(E47&gt;VLOOKUP(C4,Tabel2[#All],7,FALSE), "OK", "NIET OK"),"")</f>
        <v>OK</v>
      </c>
    </row>
    <row r="48" spans="2:7">
      <c r="D48" s="14"/>
    </row>
    <row r="49" spans="1:7">
      <c r="B49" s="75" t="str">
        <f>IFERROR(IF(F47="OK", "U heeft voor de LEKP-subsidie voldoende uitgaven verantwoord om aan de cofinancieringsvoorwaarde te voldoen","! Opgelet: u heeft voor de LEKP-subsidie TE WEINIG uitgaven verantwoord om aan de cofinancieringsvolwaarde te voldoen."),"")</f>
        <v>U heeft voor de LEKP-subsidie voldoende uitgaven verantwoord om aan de cofinancieringsvoorwaarde te voldoen</v>
      </c>
      <c r="D49" s="11"/>
    </row>
    <row r="50" spans="1:7">
      <c r="D50" s="11"/>
    </row>
    <row r="51" spans="1:7">
      <c r="D51" s="11"/>
    </row>
    <row r="52" spans="1:7">
      <c r="D52" s="11"/>
    </row>
    <row r="53" spans="1:7">
      <c r="D53" s="11"/>
    </row>
    <row r="54" spans="1:7">
      <c r="D54" s="11"/>
    </row>
    <row r="55" spans="1:7">
      <c r="D55" s="11"/>
    </row>
    <row r="56" spans="1:7">
      <c r="D56" s="11"/>
    </row>
    <row r="57" spans="1:7">
      <c r="D57" s="11"/>
    </row>
    <row r="58" spans="1:7">
      <c r="D58" s="11"/>
    </row>
    <row r="59" spans="1:7">
      <c r="D59" s="11"/>
    </row>
    <row r="60" spans="1:7">
      <c r="D60" s="11"/>
    </row>
    <row r="61" spans="1:7">
      <c r="D61" s="11"/>
    </row>
    <row r="62" spans="1:7" s="13" customFormat="1">
      <c r="A62"/>
      <c r="B62"/>
      <c r="C62"/>
      <c r="D62" s="11"/>
      <c r="E62"/>
      <c r="F62"/>
      <c r="G62"/>
    </row>
    <row r="63" spans="1:7">
      <c r="A63" s="13"/>
      <c r="D63" s="11"/>
    </row>
    <row r="64" spans="1:7">
      <c r="D64" s="11"/>
    </row>
    <row r="65" spans="4:7">
      <c r="D65" s="11"/>
    </row>
    <row r="66" spans="4:7">
      <c r="D66" s="11"/>
    </row>
    <row r="67" spans="4:7">
      <c r="D67" s="11"/>
    </row>
    <row r="68" spans="4:7">
      <c r="D68" s="11"/>
    </row>
    <row r="69" spans="4:7">
      <c r="D69" s="11"/>
    </row>
    <row r="70" spans="4:7">
      <c r="D70" s="11"/>
    </row>
    <row r="71" spans="4:7">
      <c r="D71" s="11"/>
    </row>
    <row r="72" spans="4:7">
      <c r="D72" s="11"/>
    </row>
    <row r="73" spans="4:7">
      <c r="D73" s="11"/>
    </row>
    <row r="74" spans="4:7">
      <c r="D74" s="11"/>
    </row>
    <row r="75" spans="4:7">
      <c r="D75" s="11"/>
    </row>
    <row r="76" spans="4:7">
      <c r="D76" s="11"/>
    </row>
    <row r="77" spans="4:7">
      <c r="D77" s="11"/>
    </row>
    <row r="78" spans="4:7">
      <c r="D78" s="11"/>
      <c r="G78" s="13"/>
    </row>
    <row r="79" spans="4:7">
      <c r="D79" s="11"/>
      <c r="F79" s="13"/>
    </row>
    <row r="80" spans="4:7">
      <c r="D80" s="11"/>
    </row>
    <row r="81" spans="4:4">
      <c r="D81" s="11"/>
    </row>
  </sheetData>
  <sheetProtection algorithmName="SHA-512" hashValue="ZHZ7W3G+uVfkNLTCTmQf8e5qJKRmj2Qq7isJIuSrcXjFhn3dmjM/RWLvxjBqJEPdrvjNdZ/95iF2oGgDjV83OA==" saltValue="vlrJjoMMvu231jS3z8UxUQ==" spinCount="100000" sheet="1" objects="1" scenarios="1"/>
  <mergeCells count="4">
    <mergeCell ref="B7:G7"/>
    <mergeCell ref="B9:G9"/>
    <mergeCell ref="B10:G10"/>
    <mergeCell ref="B2:G2"/>
  </mergeCells>
  <conditionalFormatting sqref="F47">
    <cfRule type="containsText" dxfId="31" priority="5" operator="containsText" text="cofinancieringscheck: OK">
      <formula>NOT(ISERROR(SEARCH("cofinancieringscheck: OK",F47)))</formula>
    </cfRule>
    <cfRule type="containsText" dxfId="30"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cofinancieringsvoorwaarde",F47)))</formula>
    </cfRule>
  </conditionalFormatting>
  <conditionalFormatting sqref="C15:G15 B12:G14 B16:G44">
    <cfRule type="containsBlanks" dxfId="29" priority="3">
      <formula>LEN(TRIM(B12))=0</formula>
    </cfRule>
    <cfRule type="cellIs" dxfId="28" priority="4" operator="equal">
      <formula>""""""</formula>
    </cfRule>
  </conditionalFormatting>
  <conditionalFormatting sqref="B49">
    <cfRule type="cellIs" dxfId="27" priority="2" operator="equal">
      <formula>"! Opgelet: u heeft voor de LEKP-subsidie TE WEINIG uitgaven verantwoord om aan de cofinancieringsvolwaarde te voldoen."</formula>
    </cfRule>
  </conditionalFormatting>
  <conditionalFormatting sqref="F5:F6">
    <cfRule type="cellIs" dxfId="26"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7</xdr:col>
                    <xdr:colOff>228600</xdr:colOff>
                    <xdr:row>11</xdr:row>
                    <xdr:rowOff>19050</xdr:rowOff>
                  </from>
                  <to>
                    <xdr:col>10</xdr:col>
                    <xdr:colOff>0</xdr:colOff>
                    <xdr:row>12</xdr:row>
                    <xdr:rowOff>190500</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7</xdr:col>
                    <xdr:colOff>219075</xdr:colOff>
                    <xdr:row>13</xdr:row>
                    <xdr:rowOff>47625</xdr:rowOff>
                  </from>
                  <to>
                    <xdr:col>10</xdr:col>
                    <xdr:colOff>9525</xdr:colOff>
                    <xdr:row>13</xdr:row>
                    <xdr:rowOff>390525</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3">
        <x14:dataValidation type="list" allowBlank="1" showInputMessage="1" showErrorMessage="1" xr:uid="{06EE483F-C266-466E-8AE5-803970BBEE33}">
          <x14:formula1>
            <xm:f>BRONDATA!$F$3:$F$296</xm:f>
          </x14:formula1>
          <xm:sqref>C4</xm:sqref>
        </x14:dataValidation>
        <x14:dataValidation type="list" allowBlank="1" showInputMessage="1" showErrorMessage="1" xr:uid="{11AA2156-FCB6-4EAE-B277-ADF77A5040E0}">
          <x14:formula1>
            <xm:f>BRONDATA!$P$3:$P$4</xm:f>
          </x14:formula1>
          <xm:sqref>D13:D44</xm:sqref>
        </x14:dataValidation>
        <x14:dataValidation type="list" allowBlank="1" showInputMessage="1" showErrorMessage="1" xr:uid="{D026EA04-0FBA-4BF2-811F-5D5636FB18F9}">
          <x14:formula1>
            <xm:f>BRONDATA!$B$3:$B$21</xm:f>
          </x14:formula1>
          <xm:sqref>C13:C44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Y39"/>
  <sheetViews>
    <sheetView showGridLines="0" topLeftCell="A10" zoomScaleNormal="100" workbookViewId="0">
      <selection activeCell="D21" sqref="D21"/>
    </sheetView>
  </sheetViews>
  <sheetFormatPr defaultRowHeight="15"/>
  <cols>
    <col min="1" max="1" width="10" bestFit="1" customWidth="1"/>
    <col min="2" max="2" width="50.7109375" bestFit="1" customWidth="1"/>
    <col min="3" max="5" width="15" customWidth="1"/>
    <col min="6" max="6" width="14.5703125" bestFit="1" customWidth="1"/>
    <col min="7" max="9" width="15.7109375" bestFit="1" customWidth="1"/>
    <col min="10" max="10" width="10.85546875" customWidth="1"/>
    <col min="11" max="11" width="13.140625" bestFit="1" customWidth="1"/>
    <col min="12" max="12" width="13.28515625" bestFit="1" customWidth="1"/>
    <col min="25" max="25" width="12.42578125" bestFit="1" customWidth="1"/>
  </cols>
  <sheetData>
    <row r="2" spans="2:7">
      <c r="B2" s="36" t="s">
        <v>16</v>
      </c>
      <c r="C2" s="36" t="str">
        <f>+FORMULIER!C4</f>
        <v>PEPINGEN</v>
      </c>
      <c r="D2" s="36"/>
      <c r="E2" s="36"/>
      <c r="F2" s="38" t="s">
        <v>17</v>
      </c>
      <c r="G2" s="37">
        <f>VLOOKUP(FORMULIER!C4,BRONDATA!$F$3:$L$296,6,FALSE)</f>
        <v>23928.620000000003</v>
      </c>
    </row>
    <row r="3" spans="2:7">
      <c r="B3" s="2"/>
      <c r="C3" s="2"/>
      <c r="D3" s="2"/>
      <c r="E3" s="2"/>
      <c r="F3" s="2"/>
      <c r="G3" s="2"/>
    </row>
    <row r="4" spans="2:7">
      <c r="B4" s="25" t="s">
        <v>18</v>
      </c>
      <c r="C4" s="25" t="s">
        <v>19</v>
      </c>
      <c r="D4" s="25" t="s">
        <v>20</v>
      </c>
      <c r="E4" s="25" t="s">
        <v>21</v>
      </c>
      <c r="F4" s="25" t="s">
        <v>22</v>
      </c>
      <c r="G4" s="25" t="s">
        <v>23</v>
      </c>
    </row>
    <row r="5" spans="2:7">
      <c r="B5" s="24" t="s">
        <v>24</v>
      </c>
      <c r="C5" s="29">
        <f>SUM(D5:E5)</f>
        <v>5349.6699999999992</v>
      </c>
      <c r="D5" s="29">
        <f>SUM(D6:D8)</f>
        <v>0</v>
      </c>
      <c r="E5" s="29">
        <f>SUM(E6:E8)</f>
        <v>5349.6699999999992</v>
      </c>
      <c r="F5" s="32">
        <f>IFERROR(C5/$C$36,0)</f>
        <v>8.6717018591978862E-2</v>
      </c>
      <c r="G5" s="26">
        <f>C5/$G$2</f>
        <v>0.22356784469810623</v>
      </c>
    </row>
    <row r="6" spans="2:7">
      <c r="B6" s="23" t="s">
        <v>25</v>
      </c>
      <c r="C6" s="30">
        <f>SUMIF(Tabel811[[#All],[LEKP-Doelstellling]],BRONDATA!B3,Tabel811[[#All],[Uitgave (€)]])</f>
        <v>5349.6699999999992</v>
      </c>
      <c r="D6" s="30">
        <f>SUMIFS(Tabel811[[#All],[Uitgave (€)]],Tabel811[[#All],[Jaar]],"2023",Tabel811[[#All],[LEKP-Doelstellling]],BRONDATA!B3)</f>
        <v>0</v>
      </c>
      <c r="E6" s="30">
        <f>SUMIFS(Tabel811[[#All],[Uitgave (€)]],Tabel811[[#All],[Jaar]],"2024",Tabel811[[#All],[LEKP-Doelstellling]],BRONDATA!B3)</f>
        <v>5349.6699999999992</v>
      </c>
      <c r="F6" s="35">
        <f>IFERROR(C6/$C$36,0)</f>
        <v>8.6717018591978862E-2</v>
      </c>
      <c r="G6" s="27">
        <f>C6/$G$2</f>
        <v>0.22356784469810623</v>
      </c>
    </row>
    <row r="7" spans="2:7">
      <c r="B7" s="23" t="s">
        <v>26</v>
      </c>
      <c r="C7" s="30">
        <f>SUMIF(Tabel811[[#All],[LEKP-Doelstellling]],BRONDATA!B4,Tabel811[[#All],[Uitgave (€)]])</f>
        <v>0</v>
      </c>
      <c r="D7" s="30">
        <f>SUMIFS(Tabel811[[#All],[Uitgave (€)]],Tabel811[[#All],[Jaar]],"2023",Tabel811[[#All],[LEKP-Doelstellling]],BRONDATA!B4)</f>
        <v>0</v>
      </c>
      <c r="E7" s="30">
        <f>SUMIFS(Tabel811[[#All],[Uitgave (€)]],Tabel811[[#All],[Jaar]],"2024",Tabel811[[#All],[LEKP-Doelstellling]],BRONDATA!B4)</f>
        <v>0</v>
      </c>
      <c r="F7" s="35">
        <f>IFERROR(C7/$C$36,0)</f>
        <v>0</v>
      </c>
      <c r="G7" s="27">
        <f>C7/$G$2</f>
        <v>0</v>
      </c>
    </row>
    <row r="8" spans="2:7">
      <c r="B8" s="23" t="s">
        <v>27</v>
      </c>
      <c r="C8" s="30">
        <f>SUMIF(Tabel811[[#All],[LEKP-Doelstellling]],BRONDATA!B5,Tabel811[[#All],[Uitgave (€)]])</f>
        <v>0</v>
      </c>
      <c r="D8" s="30">
        <f>SUMIFS(Tabel811[[#All],[Uitgave (€)]],Tabel811[[#All],[Jaar]],"2023",Tabel811[[#All],[LEKP-Doelstellling]],BRONDATA!B5)</f>
        <v>0</v>
      </c>
      <c r="E8" s="30">
        <f>SUMIFS(Tabel811[[#All],[Uitgave (€)]],Tabel811[[#All],[Jaar]],"2024",Tabel811[[#All],[LEKP-Doelstellling]],BRONDATA!B5)</f>
        <v>0</v>
      </c>
      <c r="F8" s="35">
        <f>IFERROR(C8/$C$36,0)</f>
        <v>0</v>
      </c>
      <c r="G8" s="27">
        <f>C8/$G$2</f>
        <v>0</v>
      </c>
    </row>
    <row r="9" spans="2:7">
      <c r="B9" s="2"/>
      <c r="C9" s="31"/>
      <c r="D9" s="30"/>
      <c r="E9" s="31"/>
      <c r="F9" s="34"/>
      <c r="G9" s="28"/>
    </row>
    <row r="10" spans="2:7">
      <c r="B10" s="24" t="s">
        <v>28</v>
      </c>
      <c r="C10" s="76">
        <f>SUM(D10:E10)</f>
        <v>4709.3900000000003</v>
      </c>
      <c r="D10" s="29">
        <f>SUM(D11:D15)</f>
        <v>0</v>
      </c>
      <c r="E10" s="29">
        <f>SUM(E11:E15)</f>
        <v>4709.3900000000003</v>
      </c>
      <c r="F10" s="32">
        <f t="shared" ref="F10:F15" si="0">IFERROR(C10/$C$36,0)</f>
        <v>7.6338215289331754E-2</v>
      </c>
      <c r="G10" s="26">
        <f t="shared" ref="G10:G15" si="1">C10/$G$2</f>
        <v>0.19680992886342796</v>
      </c>
    </row>
    <row r="11" spans="2:7">
      <c r="B11" s="23" t="s">
        <v>29</v>
      </c>
      <c r="C11" s="30">
        <f>SUM(D11:E11)</f>
        <v>3025</v>
      </c>
      <c r="D11" s="30">
        <f>SUMIFS(Tabel811[[#All],[Uitgave (€)]],Tabel811[[#All],[Jaar]],"2023",Tabel811[[#All],[LEKP-Doelstellling]],BRONDATA!B6)</f>
        <v>0</v>
      </c>
      <c r="E11" s="30">
        <f>SUMIFS(Tabel811[[#All],[Uitgave (€)]],Tabel811[[#All],[Jaar]],"2024",Tabel811[[#All],[LEKP-Doelstellling]],BRONDATA!B6)</f>
        <v>3025</v>
      </c>
      <c r="F11" s="35">
        <f t="shared" si="0"/>
        <v>4.9034609843361568E-2</v>
      </c>
      <c r="G11" s="27">
        <f t="shared" si="1"/>
        <v>0.12641765383879219</v>
      </c>
    </row>
    <row r="12" spans="2:7">
      <c r="B12" s="23" t="s">
        <v>30</v>
      </c>
      <c r="C12" s="30">
        <f t="shared" ref="C12:C15" si="2">SUM(D12:E12)</f>
        <v>0</v>
      </c>
      <c r="D12" s="30">
        <f>SUMIFS(Tabel811[[#All],[Uitgave (€)]],Tabel811[[#All],[Jaar]],"2023",Tabel811[[#All],[LEKP-Doelstellling]],BRONDATA!B7)</f>
        <v>0</v>
      </c>
      <c r="E12" s="30">
        <f>SUMIFS(Tabel811[[#All],[Uitgave (€)]],Tabel811[[#All],[Jaar]],"2024",Tabel811[[#All],[LEKP-Doelstellling]],BRONDATA!B7)</f>
        <v>0</v>
      </c>
      <c r="F12" s="35">
        <f t="shared" si="0"/>
        <v>0</v>
      </c>
      <c r="G12" s="27">
        <f t="shared" si="1"/>
        <v>0</v>
      </c>
    </row>
    <row r="13" spans="2:7">
      <c r="B13" s="23" t="s">
        <v>31</v>
      </c>
      <c r="C13" s="30">
        <f t="shared" si="2"/>
        <v>0</v>
      </c>
      <c r="D13" s="30">
        <f>SUMIFS(Tabel811[[#All],[Uitgave (€)]],Tabel811[[#All],[Jaar]],"2023",Tabel811[[#All],[LEKP-Doelstellling]],BRONDATA!B8)</f>
        <v>0</v>
      </c>
      <c r="E13" s="30">
        <f>SUMIFS(Tabel811[[#All],[Uitgave (€)]],Tabel811[[#All],[Jaar]],"2024",Tabel811[[#All],[LEKP-Doelstellling]],BRONDATA!B8)</f>
        <v>0</v>
      </c>
      <c r="F13" s="35">
        <f t="shared" si="0"/>
        <v>0</v>
      </c>
      <c r="G13" s="27">
        <f t="shared" si="1"/>
        <v>0</v>
      </c>
    </row>
    <row r="14" spans="2:7">
      <c r="B14" s="23" t="s">
        <v>32</v>
      </c>
      <c r="C14" s="30">
        <f t="shared" si="2"/>
        <v>1684.39</v>
      </c>
      <c r="D14" s="30">
        <f>SUMIFS(Tabel811[[#All],[Uitgave (€)]],Tabel811[[#All],[Jaar]],"2023",Tabel811[[#All],[LEKP-Doelstellling]],BRONDATA!B9)</f>
        <v>0</v>
      </c>
      <c r="E14" s="30">
        <f>SUMIFS(Tabel811[[#All],[Uitgave (€)]],Tabel811[[#All],[Jaar]],"2024",Tabel811[[#All],[LEKP-Doelstellling]],BRONDATA!B9)</f>
        <v>1684.39</v>
      </c>
      <c r="F14" s="35">
        <f t="shared" si="0"/>
        <v>2.7303605445970183E-2</v>
      </c>
      <c r="G14" s="27">
        <f t="shared" si="1"/>
        <v>7.039227502463577E-2</v>
      </c>
    </row>
    <row r="15" spans="2:7">
      <c r="B15" s="23" t="s">
        <v>33</v>
      </c>
      <c r="C15" s="30">
        <f t="shared" si="2"/>
        <v>0</v>
      </c>
      <c r="D15" s="30">
        <f>SUMIFS(Tabel811[[#All],[Uitgave (€)]],Tabel811[[#All],[Jaar]],"2023",Tabel811[[#All],[LEKP-Doelstellling]],BRONDATA!B19)</f>
        <v>0</v>
      </c>
      <c r="E15" s="30">
        <f>SUMIFS(Tabel811[[#All],[Uitgave (€)]],Tabel811[[#All],[Jaar]],"2024",Tabel811[[#All],[LEKP-Doelstellling]],BRONDATA!B19)</f>
        <v>0</v>
      </c>
      <c r="F15" s="35">
        <f t="shared" si="0"/>
        <v>0</v>
      </c>
      <c r="G15" s="27">
        <f t="shared" si="1"/>
        <v>0</v>
      </c>
    </row>
    <row r="16" spans="2:7">
      <c r="B16" s="2"/>
      <c r="C16" s="31"/>
      <c r="D16" s="30"/>
      <c r="E16" s="31"/>
      <c r="F16" s="35"/>
      <c r="G16" s="28"/>
    </row>
    <row r="17" spans="2:7">
      <c r="B17" s="24" t="s">
        <v>34</v>
      </c>
      <c r="C17" s="29">
        <f>SUM(D17:E17)</f>
        <v>1790.68</v>
      </c>
      <c r="D17" s="29">
        <f t="shared" ref="D17:E17" si="3">SUM(D18:D20)</f>
        <v>0</v>
      </c>
      <c r="E17" s="29">
        <f t="shared" si="3"/>
        <v>1790.68</v>
      </c>
      <c r="F17" s="32">
        <f>IFERROR(C17/$C$36,0)</f>
        <v>2.9026543852664694E-2</v>
      </c>
      <c r="G17" s="26">
        <f>C17/$G$2</f>
        <v>7.4834236157371378E-2</v>
      </c>
    </row>
    <row r="18" spans="2:7">
      <c r="B18" s="23" t="s">
        <v>35</v>
      </c>
      <c r="C18" s="30">
        <f>SUM(D18:E18)</f>
        <v>0</v>
      </c>
      <c r="D18" s="30">
        <f>SUMIFS(Tabel811[[#All],[Uitgave (€)]],Tabel811[[#All],[Jaar]],"2023",Tabel811[[#All],[LEKP-Doelstellling]],BRONDATA!B10)</f>
        <v>0</v>
      </c>
      <c r="E18" s="30">
        <f>SUMIFS(Tabel811[[#All],[Uitgave (€)]],Tabel811[[#All],[Jaar]],"2024",Tabel811[[#All],[LEKP-Doelstellling]],BRONDATA!B10)</f>
        <v>0</v>
      </c>
      <c r="F18" s="35">
        <f>IFERROR(C18/$C$36,0)</f>
        <v>0</v>
      </c>
      <c r="G18" s="27">
        <f>C18/$G$2</f>
        <v>0</v>
      </c>
    </row>
    <row r="19" spans="2:7">
      <c r="B19" s="23" t="s">
        <v>36</v>
      </c>
      <c r="C19" s="30">
        <f t="shared" ref="C19:C20" si="4">SUM(D19:E19)</f>
        <v>0</v>
      </c>
      <c r="D19" s="30">
        <f>SUMIFS(Tabel811[[#All],[Uitgave (€)]],Tabel811[[#All],[Jaar]],"2023",Tabel811[[#All],[LEKP-Doelstellling]],BRONDATA!B11)</f>
        <v>0</v>
      </c>
      <c r="E19" s="30">
        <f>SUMIFS(Tabel811[[#All],[Uitgave (€)]],Tabel811[[#All],[Jaar]],"2024",Tabel811[[#All],[LEKP-Doelstellling]],BRONDATA!B11)</f>
        <v>0</v>
      </c>
      <c r="F19" s="35">
        <f>IFERROR(C19/$C$36,0)</f>
        <v>0</v>
      </c>
      <c r="G19" s="27">
        <f>C19/$G$2</f>
        <v>0</v>
      </c>
    </row>
    <row r="20" spans="2:7">
      <c r="B20" s="23" t="s">
        <v>37</v>
      </c>
      <c r="C20" s="30">
        <f t="shared" si="4"/>
        <v>1790.68</v>
      </c>
      <c r="D20" s="30">
        <f>SUMIFS(Tabel811[[#All],[Uitgave (€)]],Tabel811[[#All],[Jaar]],"2023",Tabel811[[#All],[LEKP-Doelstellling]],BRONDATA!B12)</f>
        <v>0</v>
      </c>
      <c r="E20" s="30">
        <f>SUMIFS(Tabel811[[#All],[Uitgave (€)]],Tabel811[[#All],[Jaar]],"2024",Tabel811[[#All],[LEKP-Doelstellling]],BRONDATA!B12)</f>
        <v>1790.68</v>
      </c>
      <c r="F20" s="35">
        <f>IFERROR(C20/$C$36,0)</f>
        <v>2.9026543852664694E-2</v>
      </c>
      <c r="G20" s="27">
        <f>C20/$G$2</f>
        <v>7.4834236157371378E-2</v>
      </c>
    </row>
    <row r="21" spans="2:7">
      <c r="B21" s="23"/>
      <c r="C21" s="30"/>
      <c r="D21" s="30"/>
      <c r="E21" s="30"/>
      <c r="F21" s="34"/>
      <c r="G21" s="28"/>
    </row>
    <row r="22" spans="2:7">
      <c r="B22" s="24" t="s">
        <v>38</v>
      </c>
      <c r="C22" s="29">
        <f>SUM(D22:E22)</f>
        <v>48229.58</v>
      </c>
      <c r="D22" s="29">
        <f>SUM(D23:D24)</f>
        <v>0</v>
      </c>
      <c r="E22" s="29">
        <f>SUM(E23:E24)</f>
        <v>48229.58</v>
      </c>
      <c r="F22" s="32">
        <f>IFERROR(C22/$C$36,0)</f>
        <v>0.78179128535841136</v>
      </c>
      <c r="G22" s="26">
        <f>C22/$G$2</f>
        <v>2.0155604460265573</v>
      </c>
    </row>
    <row r="23" spans="2:7">
      <c r="B23" s="23" t="s">
        <v>39</v>
      </c>
      <c r="C23" s="30">
        <f>SUM(D23:E23)</f>
        <v>26841.35</v>
      </c>
      <c r="D23" s="30">
        <f>SUMIFS(Tabel811[[#All],[Uitgave (€)]],Tabel811[[#All],[Jaar]],"2023",Tabel811[[#All],[LEKP-Doelstellling]],BRONDATA!B13)</f>
        <v>0</v>
      </c>
      <c r="E23" s="30">
        <f>SUMIFS(Tabel811[[#All],[Uitgave (€)]],Tabel811[[#All],[Jaar]],"2024",Tabel811[[#All],[LEKP-Doelstellling]],BRONDATA!B13)</f>
        <v>26841.35</v>
      </c>
      <c r="F23" s="35">
        <f>IFERROR(C23/$C$36,0)</f>
        <v>0.43509260327904564</v>
      </c>
      <c r="G23" s="27">
        <f>C23/$G$2</f>
        <v>1.1217257827655751</v>
      </c>
    </row>
    <row r="24" spans="2:7">
      <c r="B24" s="23" t="s">
        <v>40</v>
      </c>
      <c r="C24" s="30">
        <f>SUM(D24:E24)</f>
        <v>21388.23</v>
      </c>
      <c r="D24" s="30">
        <f>SUMIFS(Tabel811[[#All],[Uitgave (€)]],Tabel811[[#All],[Jaar]],"2023",Tabel811[[#All],[LEKP-Doelstellling]],BRONDATA!B14)</f>
        <v>0</v>
      </c>
      <c r="E24" s="30">
        <f>SUMIFS(Tabel811[[#All],[Uitgave (€)]],Tabel811[[#All],[Jaar]],"2024",Tabel811[[#All],[LEKP-Doelstellling]],BRONDATA!B14)</f>
        <v>21388.23</v>
      </c>
      <c r="F24" s="35">
        <f>IFERROR(C24/$C$36,0)</f>
        <v>0.34669868207936572</v>
      </c>
      <c r="G24" s="27">
        <f>C24/$G$2</f>
        <v>0.89383466326098193</v>
      </c>
    </row>
    <row r="25" spans="2:7">
      <c r="B25" s="2"/>
      <c r="C25" s="31"/>
      <c r="D25" s="30"/>
      <c r="E25" s="31"/>
      <c r="F25" s="35"/>
      <c r="G25" s="28"/>
    </row>
    <row r="26" spans="2:7">
      <c r="B26" s="24" t="s">
        <v>41</v>
      </c>
      <c r="C26" s="29">
        <f>SUM(D26:E26)</f>
        <v>0</v>
      </c>
      <c r="D26" s="29">
        <f>SUM(D27:D30)</f>
        <v>0</v>
      </c>
      <c r="E26" s="29">
        <f>SUM(E27:E30)</f>
        <v>0</v>
      </c>
      <c r="F26" s="32">
        <f>IFERROR(C26/$C$36,0)</f>
        <v>0</v>
      </c>
      <c r="G26" s="26">
        <f t="shared" ref="G26:G30" si="5">C26/$G$2</f>
        <v>0</v>
      </c>
    </row>
    <row r="27" spans="2:7">
      <c r="B27" s="23" t="s">
        <v>42</v>
      </c>
      <c r="C27" s="30">
        <f>SUM(D27:E27)</f>
        <v>0</v>
      </c>
      <c r="D27" s="30">
        <f>SUMIFS(Tabel811[[#All],[Uitgave (€)]],Tabel811[[#All],[Jaar]],"2023",Tabel811[[#All],[LEKP-Doelstellling]],BRONDATA!B18)</f>
        <v>0</v>
      </c>
      <c r="E27" s="30">
        <f>SUMIFS(Tabel811[[#All],[Uitgave (€)]],Tabel811[[#All],[Jaar]],"2024",Tabel811[[#All],[LEKP-Doelstellling]],BRONDATA!B18)</f>
        <v>0</v>
      </c>
      <c r="F27" s="35">
        <f>IFERROR(C27/$C$36,0)</f>
        <v>0</v>
      </c>
      <c r="G27" s="27">
        <f t="shared" si="5"/>
        <v>0</v>
      </c>
    </row>
    <row r="28" spans="2:7">
      <c r="B28" s="23" t="s">
        <v>43</v>
      </c>
      <c r="C28" s="30">
        <f t="shared" ref="C28:C30" si="6">SUM(D28:E28)</f>
        <v>0</v>
      </c>
      <c r="D28" s="30">
        <f>SUMIFS(Tabel811[[#All],[Uitgave (€)]],Tabel811[[#All],[Jaar]],"2023",Tabel811[[#All],[LEKP-Doelstellling]],BRONDATA!B16)</f>
        <v>0</v>
      </c>
      <c r="E28" s="30">
        <f>SUMIFS(Tabel811[[#All],[Uitgave (€)]],Tabel811[[#All],[Jaar]],"2024",Tabel811[[#All],[LEKP-Doelstellling]],BRONDATA!B16)</f>
        <v>0</v>
      </c>
      <c r="F28" s="35">
        <f>IFERROR(C28/$C$36,0)</f>
        <v>0</v>
      </c>
      <c r="G28" s="27">
        <f t="shared" si="5"/>
        <v>0</v>
      </c>
    </row>
    <row r="29" spans="2:7">
      <c r="B29" s="23" t="s">
        <v>44</v>
      </c>
      <c r="C29" s="30">
        <f t="shared" si="6"/>
        <v>0</v>
      </c>
      <c r="D29" s="30">
        <f>SUMIFS(Tabel811[[#All],[Uitgave (€)]],Tabel811[[#All],[Jaar]],"2023",Tabel811[[#All],[LEKP-Doelstellling]],BRONDATA!B17)</f>
        <v>0</v>
      </c>
      <c r="E29" s="30">
        <f>SUMIFS(Tabel811[[#All],[Uitgave (€)]],Tabel811[[#All],[Jaar]],"2024",Tabel811[[#All],[LEKP-Doelstellling]],BRONDATA!B17)</f>
        <v>0</v>
      </c>
      <c r="F29" s="35">
        <f>IFERROR(C29/$C$36,0)</f>
        <v>0</v>
      </c>
      <c r="G29" s="27">
        <f t="shared" si="5"/>
        <v>0</v>
      </c>
    </row>
    <row r="30" spans="2:7">
      <c r="B30" s="23" t="s">
        <v>45</v>
      </c>
      <c r="C30" s="30">
        <f t="shared" si="6"/>
        <v>0</v>
      </c>
      <c r="D30" s="30">
        <f>SUMIFS(Tabel811[[#All],[Uitgave (€)]],Tabel811[[#All],[Jaar]],"2023",Tabel811[[#All],[LEKP-Doelstellling]],BRONDATA!B15)</f>
        <v>0</v>
      </c>
      <c r="E30" s="30">
        <f>SUMIFS(Tabel811[[#All],[Uitgave (€)]],Tabel811[[#All],[Jaar]],"2024",Tabel811[[#All],[LEKP-Doelstellling]],BRONDATA!B15)</f>
        <v>0</v>
      </c>
      <c r="F30" s="35">
        <f>IFERROR(C30/$C$36,0)</f>
        <v>0</v>
      </c>
      <c r="G30" s="27">
        <f t="shared" si="5"/>
        <v>0</v>
      </c>
    </row>
    <row r="31" spans="2:7">
      <c r="B31" s="23"/>
      <c r="C31" s="30"/>
      <c r="D31" s="30"/>
      <c r="E31" s="30"/>
      <c r="F31" s="35"/>
      <c r="G31" s="27"/>
    </row>
    <row r="32" spans="2:7">
      <c r="B32" s="23" t="s">
        <v>46</v>
      </c>
      <c r="C32" s="30">
        <f>SUM(D32:E32)</f>
        <v>0</v>
      </c>
      <c r="D32" s="30">
        <f>SUMIFS(Tabel811[[#All],[Uitgave (€)]],Tabel811[[#All],[Jaar]],"2023",Tabel811[[#All],[LEKP-Doelstellling]],BRONDATA!B20)</f>
        <v>0</v>
      </c>
      <c r="E32" s="30">
        <f>SUMIFS(Tabel811[[#All],[Uitgave (€)]],Tabel811[[#All],[Jaar]],"2024",Tabel811[[#All],[LEKP-Doelstellling]],BRONDATA!B20)</f>
        <v>0</v>
      </c>
      <c r="F32" s="35">
        <f>IFERROR(C32/C36,0)</f>
        <v>0</v>
      </c>
      <c r="G32" s="27">
        <f>C32/G2</f>
        <v>0</v>
      </c>
    </row>
    <row r="33" spans="1:25">
      <c r="B33" s="2"/>
      <c r="C33" s="2"/>
      <c r="D33" s="2"/>
      <c r="E33" s="2"/>
      <c r="F33" s="34"/>
      <c r="G33" s="28"/>
    </row>
    <row r="34" spans="1:25">
      <c r="B34" s="24" t="s">
        <v>47</v>
      </c>
      <c r="C34" s="26">
        <f t="shared" ref="C34:D34" si="7">C36-SUM(C5,C10,C17,C22,C26,C32)</f>
        <v>1611.8000000000029</v>
      </c>
      <c r="D34" s="26">
        <f t="shared" si="7"/>
        <v>0</v>
      </c>
      <c r="E34" s="26">
        <f>E36-SUM(E5,E10,E17,E22,E26,E32)</f>
        <v>1611.8000000000029</v>
      </c>
      <c r="F34" s="32">
        <f>IFERROR(C34/$C$36,0)</f>
        <v>2.6126936907613328E-2</v>
      </c>
      <c r="G34" s="26">
        <f>C34/$G$2</f>
        <v>6.7358669242104333E-2</v>
      </c>
    </row>
    <row r="35" spans="1:25">
      <c r="B35" s="2"/>
      <c r="C35" s="2"/>
      <c r="D35" s="2"/>
      <c r="E35" s="2"/>
      <c r="F35" s="34"/>
      <c r="G35" s="28"/>
    </row>
    <row r="36" spans="1:25">
      <c r="B36" s="24" t="s">
        <v>15</v>
      </c>
      <c r="C36" s="33">
        <f>FORMULIER!E47</f>
        <v>61691.12</v>
      </c>
      <c r="D36" s="33">
        <f>SUMIF(Tabel811[[#All],[Jaar]],"2023",Tabel811[[#All],[Uitgave (€)]])</f>
        <v>0</v>
      </c>
      <c r="E36" s="33">
        <f>SUMIF(Tabel811[[#All],[Jaar]],"2024",Tabel811[[#All],[Uitgave (€)]])</f>
        <v>61691.12</v>
      </c>
      <c r="F36" s="32">
        <f>IFERROR(C36/$C$36,0)</f>
        <v>1</v>
      </c>
      <c r="G36" s="26">
        <f>C36/$G$2</f>
        <v>2.5781311249875669</v>
      </c>
    </row>
    <row r="37" spans="1:25">
      <c r="G37" s="3"/>
    </row>
    <row r="38" spans="1:25">
      <c r="A38" t="s">
        <v>48</v>
      </c>
    </row>
    <row r="39" spans="1:25">
      <c r="B39" s="40" t="str">
        <f>C2</f>
        <v>PEPINGEN</v>
      </c>
      <c r="C39" s="41">
        <f>G2</f>
        <v>23928.620000000003</v>
      </c>
      <c r="D39" s="42">
        <f>C36</f>
        <v>61691.12</v>
      </c>
      <c r="E39" s="41">
        <f>D36</f>
        <v>0</v>
      </c>
      <c r="F39" s="41">
        <f>E36</f>
        <v>61691.12</v>
      </c>
      <c r="G39" s="43">
        <f>E6</f>
        <v>5349.6699999999992</v>
      </c>
      <c r="H39" s="43">
        <f>E7</f>
        <v>0</v>
      </c>
      <c r="I39" s="43">
        <f>E8</f>
        <v>0</v>
      </c>
      <c r="J39" s="43">
        <f>E11</f>
        <v>3025</v>
      </c>
      <c r="K39" s="43">
        <f>E12</f>
        <v>0</v>
      </c>
      <c r="L39" s="43">
        <f>E13</f>
        <v>0</v>
      </c>
      <c r="M39" s="43">
        <f>E14</f>
        <v>1684.39</v>
      </c>
      <c r="N39" s="43">
        <f>E15</f>
        <v>0</v>
      </c>
      <c r="O39" s="43">
        <f>E18</f>
        <v>0</v>
      </c>
      <c r="P39" s="43">
        <f>E19</f>
        <v>0</v>
      </c>
      <c r="Q39" s="43">
        <f>E20</f>
        <v>1790.68</v>
      </c>
      <c r="R39" s="43">
        <f>E23</f>
        <v>26841.35</v>
      </c>
      <c r="S39" s="43">
        <f>E24</f>
        <v>21388.23</v>
      </c>
      <c r="T39" s="43">
        <f>E27</f>
        <v>0</v>
      </c>
      <c r="U39" s="43">
        <f>E28</f>
        <v>0</v>
      </c>
      <c r="V39" s="43">
        <f>E29</f>
        <v>0</v>
      </c>
      <c r="W39" s="43">
        <f>E30</f>
        <v>0</v>
      </c>
      <c r="X39" s="43">
        <f>E32</f>
        <v>0</v>
      </c>
      <c r="Y39" s="55">
        <f>E34</f>
        <v>1611.8000000000029</v>
      </c>
    </row>
  </sheetData>
  <sheetProtection algorithmName="SHA-512" hashValue="u7IDVQZWnwNsogPNtVWIwcpLbMD9FcS6S28J5D74v0O4RiQ638VhVGDHCY4QmplPfFtsbOF8CavA91GIYrseHw==" saltValue="A2qu9DNn7BH1VEpolNwAPA=="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P296"/>
  <sheetViews>
    <sheetView zoomScale="85" zoomScaleNormal="85" workbookViewId="0">
      <selection activeCell="D27" sqref="D27"/>
    </sheetView>
  </sheetViews>
  <sheetFormatPr defaultRowHeight="15"/>
  <cols>
    <col min="2" max="2" width="55.140625" bestFit="1" customWidth="1"/>
    <col min="3" max="3" width="14.5703125" bestFit="1" customWidth="1"/>
    <col min="6" max="6" width="24.28515625" bestFit="1" customWidth="1"/>
    <col min="7" max="7" width="11.28515625" bestFit="1" customWidth="1"/>
    <col min="8" max="8" width="11.85546875" style="8" bestFit="1" customWidth="1"/>
    <col min="9" max="9" width="11.85546875" bestFit="1" customWidth="1"/>
    <col min="10" max="10" width="12.85546875" bestFit="1" customWidth="1"/>
    <col min="11" max="11" width="11.85546875" bestFit="1" customWidth="1"/>
    <col min="12" max="12" width="15.7109375" bestFit="1" customWidth="1"/>
    <col min="13" max="13" width="16.140625" customWidth="1"/>
  </cols>
  <sheetData>
    <row r="2" spans="1:16">
      <c r="A2" s="3" t="s">
        <v>49</v>
      </c>
      <c r="B2" s="3" t="s">
        <v>50</v>
      </c>
      <c r="C2" s="4"/>
      <c r="F2" s="6" t="s">
        <v>51</v>
      </c>
      <c r="G2" s="5" t="s">
        <v>52</v>
      </c>
      <c r="H2" s="5" t="s">
        <v>53</v>
      </c>
      <c r="I2" s="47" t="s">
        <v>54</v>
      </c>
      <c r="J2" s="5" t="s">
        <v>55</v>
      </c>
      <c r="K2" s="7" t="s">
        <v>15</v>
      </c>
      <c r="L2" s="5" t="s">
        <v>56</v>
      </c>
      <c r="P2" t="s">
        <v>10</v>
      </c>
    </row>
    <row r="3" spans="1:16">
      <c r="A3" s="3" t="s">
        <v>57</v>
      </c>
      <c r="B3" s="3" t="s">
        <v>25</v>
      </c>
      <c r="C3" s="4"/>
      <c r="F3" s="45" t="s">
        <v>58</v>
      </c>
      <c r="G3" s="2" t="s">
        <v>59</v>
      </c>
      <c r="H3" s="44">
        <v>388048.8</v>
      </c>
      <c r="I3" s="31">
        <v>135053.62</v>
      </c>
      <c r="J3" s="28">
        <v>224849.83</v>
      </c>
      <c r="K3" s="46">
        <v>747952.25</v>
      </c>
      <c r="L3" s="54">
        <f>Tabel2[[#This Row],[TOTAAL]]*2</f>
        <v>1495904.5</v>
      </c>
      <c r="M3" s="10"/>
      <c r="P3">
        <v>2023</v>
      </c>
    </row>
    <row r="4" spans="1:16">
      <c r="A4" s="3" t="s">
        <v>57</v>
      </c>
      <c r="B4" s="3" t="s">
        <v>26</v>
      </c>
      <c r="C4" s="4"/>
      <c r="F4" s="45" t="s">
        <v>60</v>
      </c>
      <c r="G4" s="2" t="s">
        <v>61</v>
      </c>
      <c r="H4" s="44">
        <v>113128.71</v>
      </c>
      <c r="I4" s="31">
        <v>39372.480000000003</v>
      </c>
      <c r="J4" s="28">
        <v>66090.36</v>
      </c>
      <c r="K4" s="46">
        <v>218591.55</v>
      </c>
      <c r="L4" s="46">
        <f>Tabel2[[#This Row],[TOTAAL]]*2</f>
        <v>437183.1</v>
      </c>
      <c r="M4" s="10"/>
      <c r="P4" s="9">
        <v>2024</v>
      </c>
    </row>
    <row r="5" spans="1:16">
      <c r="A5" s="3" t="s">
        <v>57</v>
      </c>
      <c r="B5" s="3" t="s">
        <v>27</v>
      </c>
      <c r="C5" s="4"/>
      <c r="F5" s="45" t="s">
        <v>62</v>
      </c>
      <c r="G5" s="2" t="s">
        <v>63</v>
      </c>
      <c r="H5" s="44">
        <v>122953.53</v>
      </c>
      <c r="I5" s="31">
        <v>0</v>
      </c>
      <c r="J5" s="28">
        <v>0</v>
      </c>
      <c r="K5" s="46">
        <v>122953.53</v>
      </c>
      <c r="L5" s="46">
        <f>Tabel2[[#This Row],[TOTAAL]]*2</f>
        <v>245907.06</v>
      </c>
      <c r="M5" s="10"/>
    </row>
    <row r="6" spans="1:16">
      <c r="A6" s="3" t="s">
        <v>64</v>
      </c>
      <c r="B6" s="3" t="s">
        <v>29</v>
      </c>
      <c r="F6" s="45" t="s">
        <v>65</v>
      </c>
      <c r="G6" s="2" t="s">
        <v>66</v>
      </c>
      <c r="H6" s="44">
        <v>54179.38</v>
      </c>
      <c r="I6" s="31">
        <v>18856.189999999999</v>
      </c>
      <c r="J6" s="28">
        <v>0</v>
      </c>
      <c r="K6" s="46">
        <v>73035.569999999992</v>
      </c>
      <c r="L6" s="46">
        <f>Tabel2[[#This Row],[TOTAAL]]*2</f>
        <v>146071.13999999998</v>
      </c>
    </row>
    <row r="7" spans="1:16">
      <c r="A7" s="3" t="s">
        <v>64</v>
      </c>
      <c r="B7" s="3" t="s">
        <v>67</v>
      </c>
      <c r="F7" s="45" t="s">
        <v>68</v>
      </c>
      <c r="G7" s="2" t="s">
        <v>69</v>
      </c>
      <c r="H7" s="44">
        <v>50383.1</v>
      </c>
      <c r="I7" s="31">
        <v>0</v>
      </c>
      <c r="J7" s="28">
        <v>0</v>
      </c>
      <c r="K7" s="46">
        <v>50383.1</v>
      </c>
      <c r="L7" s="46">
        <f>Tabel2[[#This Row],[TOTAAL]]*2</f>
        <v>100766.2</v>
      </c>
      <c r="M7" s="10"/>
    </row>
    <row r="8" spans="1:16">
      <c r="A8" s="3" t="s">
        <v>64</v>
      </c>
      <c r="B8" s="3" t="s">
        <v>31</v>
      </c>
      <c r="F8" s="45" t="s">
        <v>2</v>
      </c>
      <c r="G8" s="2" t="s">
        <v>70</v>
      </c>
      <c r="H8" s="44">
        <v>44792.639999999999</v>
      </c>
      <c r="I8" s="31">
        <v>15589.3</v>
      </c>
      <c r="J8" s="28">
        <v>0</v>
      </c>
      <c r="K8" s="46">
        <v>60381.94</v>
      </c>
      <c r="L8" s="46">
        <f>Tabel2[[#This Row],[TOTAAL]]*2</f>
        <v>120763.88</v>
      </c>
    </row>
    <row r="9" spans="1:16">
      <c r="A9" s="3" t="s">
        <v>64</v>
      </c>
      <c r="B9" s="3" t="s">
        <v>32</v>
      </c>
      <c r="F9" s="45" t="s">
        <v>71</v>
      </c>
      <c r="G9" s="2" t="s">
        <v>72</v>
      </c>
      <c r="H9" s="44">
        <v>3305227.7</v>
      </c>
      <c r="I9" s="31">
        <v>1150326.8999999999</v>
      </c>
      <c r="J9" s="28">
        <v>1929832.62</v>
      </c>
      <c r="K9" s="46">
        <v>6385387.2199999997</v>
      </c>
      <c r="L9" s="46">
        <f>Tabel2[[#This Row],[TOTAAL]]*2</f>
        <v>12770774.439999999</v>
      </c>
    </row>
    <row r="10" spans="1:16">
      <c r="A10" s="3" t="s">
        <v>73</v>
      </c>
      <c r="B10" s="3" t="s">
        <v>35</v>
      </c>
      <c r="F10" s="45" t="s">
        <v>74</v>
      </c>
      <c r="G10" s="2" t="s">
        <v>75</v>
      </c>
      <c r="H10" s="44">
        <v>57776.01</v>
      </c>
      <c r="I10" s="31">
        <v>20107.93</v>
      </c>
      <c r="J10" s="28">
        <v>0</v>
      </c>
      <c r="K10" s="46">
        <v>77883.94</v>
      </c>
      <c r="L10" s="46">
        <f>Tabel2[[#This Row],[TOTAAL]]*2</f>
        <v>155767.88</v>
      </c>
    </row>
    <row r="11" spans="1:16">
      <c r="A11" s="3" t="s">
        <v>73</v>
      </c>
      <c r="B11" s="3" t="s">
        <v>36</v>
      </c>
      <c r="F11" s="45" t="s">
        <v>76</v>
      </c>
      <c r="G11" s="2" t="s">
        <v>77</v>
      </c>
      <c r="H11" s="44">
        <v>35627.53</v>
      </c>
      <c r="I11" s="31">
        <v>0</v>
      </c>
      <c r="J11" s="28">
        <v>0</v>
      </c>
      <c r="K11" s="46">
        <v>35627.53</v>
      </c>
      <c r="L11" s="46">
        <f>Tabel2[[#This Row],[TOTAAL]]*2</f>
        <v>71255.06</v>
      </c>
    </row>
    <row r="12" spans="1:16">
      <c r="A12" s="3" t="s">
        <v>73</v>
      </c>
      <c r="B12" s="3" t="s">
        <v>37</v>
      </c>
      <c r="F12" s="45" t="s">
        <v>78</v>
      </c>
      <c r="G12" s="2" t="s">
        <v>79</v>
      </c>
      <c r="H12" s="44">
        <v>52686.43</v>
      </c>
      <c r="I12" s="31">
        <v>18336.59</v>
      </c>
      <c r="J12" s="28">
        <v>30760.71</v>
      </c>
      <c r="K12" s="46">
        <v>101783.73000000001</v>
      </c>
      <c r="L12" s="46">
        <f>Tabel2[[#This Row],[TOTAAL]]*2</f>
        <v>203567.46000000002</v>
      </c>
    </row>
    <row r="13" spans="1:16">
      <c r="A13" s="3" t="s">
        <v>80</v>
      </c>
      <c r="B13" t="s">
        <v>81</v>
      </c>
      <c r="F13" s="45" t="s">
        <v>82</v>
      </c>
      <c r="G13" s="2" t="s">
        <v>83</v>
      </c>
      <c r="H13" s="44">
        <v>32308.82</v>
      </c>
      <c r="I13" s="31">
        <v>11244.52</v>
      </c>
      <c r="J13" s="28">
        <v>0</v>
      </c>
      <c r="K13" s="46">
        <v>43553.34</v>
      </c>
      <c r="L13" s="46">
        <f>Tabel2[[#This Row],[TOTAAL]]*2</f>
        <v>87106.68</v>
      </c>
    </row>
    <row r="14" spans="1:16">
      <c r="A14" s="3" t="s">
        <v>80</v>
      </c>
      <c r="B14" s="3" t="s">
        <v>40</v>
      </c>
      <c r="F14" s="45" t="s">
        <v>84</v>
      </c>
      <c r="G14" s="2" t="s">
        <v>85</v>
      </c>
      <c r="H14" s="44">
        <v>132448.67000000001</v>
      </c>
      <c r="I14" s="31">
        <v>46096.45</v>
      </c>
      <c r="J14" s="28">
        <v>75915.62</v>
      </c>
      <c r="K14" s="46">
        <v>254460.74</v>
      </c>
      <c r="L14" s="46">
        <f>Tabel2[[#This Row],[TOTAAL]]*2</f>
        <v>508921.48</v>
      </c>
    </row>
    <row r="15" spans="1:16">
      <c r="A15" s="3" t="s">
        <v>86</v>
      </c>
      <c r="B15" s="3" t="s">
        <v>87</v>
      </c>
      <c r="F15" s="45" t="s">
        <v>88</v>
      </c>
      <c r="G15" s="2" t="s">
        <v>89</v>
      </c>
      <c r="H15" s="44">
        <v>57235.54</v>
      </c>
      <c r="I15" s="31">
        <v>19919.830000000002</v>
      </c>
      <c r="J15" s="28">
        <v>33347.31</v>
      </c>
      <c r="K15" s="46">
        <v>110502.68</v>
      </c>
      <c r="L15" s="46">
        <f>Tabel2[[#This Row],[TOTAAL]]*2</f>
        <v>221005.36</v>
      </c>
    </row>
    <row r="16" spans="1:16">
      <c r="A16" s="3" t="s">
        <v>86</v>
      </c>
      <c r="B16" s="3" t="s">
        <v>43</v>
      </c>
      <c r="F16" s="45" t="s">
        <v>90</v>
      </c>
      <c r="G16" s="2" t="s">
        <v>91</v>
      </c>
      <c r="H16" s="44">
        <v>40381.800000000003</v>
      </c>
      <c r="I16" s="31">
        <v>0</v>
      </c>
      <c r="J16" s="28">
        <v>0</v>
      </c>
      <c r="K16" s="46">
        <v>40381.800000000003</v>
      </c>
      <c r="L16" s="46">
        <f>Tabel2[[#This Row],[TOTAAL]]*2</f>
        <v>80763.600000000006</v>
      </c>
    </row>
    <row r="17" spans="1:12">
      <c r="A17" s="3" t="s">
        <v>86</v>
      </c>
      <c r="B17" s="3" t="s">
        <v>44</v>
      </c>
      <c r="F17" s="45" t="s">
        <v>92</v>
      </c>
      <c r="G17" s="2" t="s">
        <v>93</v>
      </c>
      <c r="H17" s="44">
        <v>11926.7</v>
      </c>
      <c r="I17" s="31">
        <v>4150.88</v>
      </c>
      <c r="J17" s="28">
        <v>0</v>
      </c>
      <c r="K17" s="46">
        <v>16077.580000000002</v>
      </c>
      <c r="L17" s="46">
        <f>Tabel2[[#This Row],[TOTAAL]]*2</f>
        <v>32155.160000000003</v>
      </c>
    </row>
    <row r="18" spans="1:12">
      <c r="A18" s="3" t="s">
        <v>86</v>
      </c>
      <c r="B18" s="3" t="s">
        <v>42</v>
      </c>
      <c r="F18" s="45" t="s">
        <v>94</v>
      </c>
      <c r="G18" s="2" t="s">
        <v>95</v>
      </c>
      <c r="H18" s="44">
        <v>88833.44</v>
      </c>
      <c r="I18" s="31">
        <v>30916.93</v>
      </c>
      <c r="J18" s="28">
        <v>0</v>
      </c>
      <c r="K18" s="46">
        <v>119750.37</v>
      </c>
      <c r="L18" s="46">
        <f>Tabel2[[#This Row],[TOTAAL]]*2</f>
        <v>239500.74</v>
      </c>
    </row>
    <row r="19" spans="1:12">
      <c r="A19" s="3" t="s">
        <v>86</v>
      </c>
      <c r="B19" s="3" t="s">
        <v>96</v>
      </c>
      <c r="F19" s="45" t="s">
        <v>97</v>
      </c>
      <c r="G19" s="2" t="s">
        <v>98</v>
      </c>
      <c r="H19" s="44">
        <v>62206.42</v>
      </c>
      <c r="I19" s="31">
        <v>0</v>
      </c>
      <c r="J19" s="28">
        <v>0</v>
      </c>
      <c r="K19" s="46">
        <v>62206.42</v>
      </c>
      <c r="L19" s="46">
        <f>Tabel2[[#This Row],[TOTAAL]]*2</f>
        <v>124412.84</v>
      </c>
    </row>
    <row r="20" spans="1:12">
      <c r="A20" s="3"/>
      <c r="B20" s="3" t="s">
        <v>46</v>
      </c>
      <c r="F20" s="45" t="s">
        <v>99</v>
      </c>
      <c r="G20" s="2" t="s">
        <v>100</v>
      </c>
      <c r="H20" s="44">
        <v>69926.27</v>
      </c>
      <c r="I20" s="31">
        <v>24336.62</v>
      </c>
      <c r="J20" s="28">
        <v>40561.67</v>
      </c>
      <c r="K20" s="46">
        <v>134824.56</v>
      </c>
      <c r="L20" s="46">
        <f>Tabel2[[#This Row],[TOTAAL]]*2</f>
        <v>269649.12</v>
      </c>
    </row>
    <row r="21" spans="1:12">
      <c r="A21" s="3"/>
      <c r="B21" s="3" t="s">
        <v>101</v>
      </c>
      <c r="F21" s="45" t="s">
        <v>102</v>
      </c>
      <c r="G21" s="2" t="s">
        <v>103</v>
      </c>
      <c r="H21" s="44">
        <v>96634.37</v>
      </c>
      <c r="I21" s="31">
        <v>33631.910000000003</v>
      </c>
      <c r="J21" s="28">
        <v>56079.34</v>
      </c>
      <c r="K21" s="46">
        <v>186345.62</v>
      </c>
      <c r="L21" s="46">
        <f>Tabel2[[#This Row],[TOTAAL]]*2</f>
        <v>372691.24</v>
      </c>
    </row>
    <row r="22" spans="1:12">
      <c r="F22" s="45" t="s">
        <v>104</v>
      </c>
      <c r="G22" s="2" t="s">
        <v>105</v>
      </c>
      <c r="H22" s="44">
        <v>39386.400000000001</v>
      </c>
      <c r="I22" s="31">
        <v>0</v>
      </c>
      <c r="J22" s="28">
        <v>0</v>
      </c>
      <c r="K22" s="46">
        <v>39386.400000000001</v>
      </c>
      <c r="L22" s="46">
        <f>Tabel2[[#This Row],[TOTAAL]]*2</f>
        <v>78772.800000000003</v>
      </c>
    </row>
    <row r="23" spans="1:12">
      <c r="F23" s="45" t="s">
        <v>106</v>
      </c>
      <c r="G23" s="2" t="s">
        <v>107</v>
      </c>
      <c r="H23" s="44">
        <v>25286.75</v>
      </c>
      <c r="I23" s="31">
        <v>8800.61</v>
      </c>
      <c r="J23" s="28">
        <v>0</v>
      </c>
      <c r="K23" s="46">
        <v>34087.360000000001</v>
      </c>
      <c r="L23" s="46">
        <f>Tabel2[[#This Row],[TOTAAL]]*2</f>
        <v>68174.720000000001</v>
      </c>
    </row>
    <row r="24" spans="1:12">
      <c r="F24" s="45" t="s">
        <v>108</v>
      </c>
      <c r="G24" s="2" t="s">
        <v>109</v>
      </c>
      <c r="H24" s="44">
        <v>184281.17</v>
      </c>
      <c r="I24" s="31">
        <v>64135.85</v>
      </c>
      <c r="J24" s="28">
        <v>107463.29</v>
      </c>
      <c r="K24" s="46">
        <v>355880.31</v>
      </c>
      <c r="L24" s="46">
        <f>Tabel2[[#This Row],[TOTAAL]]*2</f>
        <v>711760.62</v>
      </c>
    </row>
    <row r="25" spans="1:12">
      <c r="F25" s="45" t="s">
        <v>110</v>
      </c>
      <c r="G25" s="2" t="s">
        <v>111</v>
      </c>
      <c r="H25" s="44">
        <v>45205</v>
      </c>
      <c r="I25" s="31">
        <v>15732.81</v>
      </c>
      <c r="J25" s="28">
        <v>26475.18</v>
      </c>
      <c r="K25" s="46">
        <v>87412.989999999991</v>
      </c>
      <c r="L25" s="46">
        <f>Tabel2[[#This Row],[TOTAAL]]*2</f>
        <v>174825.97999999998</v>
      </c>
    </row>
    <row r="26" spans="1:12">
      <c r="F26" s="45" t="s">
        <v>112</v>
      </c>
      <c r="G26" s="2" t="s">
        <v>113</v>
      </c>
      <c r="H26" s="44">
        <v>58947.040000000001</v>
      </c>
      <c r="I26" s="31">
        <v>20515.490000000002</v>
      </c>
      <c r="J26" s="28">
        <v>0</v>
      </c>
      <c r="K26" s="46">
        <v>79462.53</v>
      </c>
      <c r="L26" s="46">
        <f>Tabel2[[#This Row],[TOTAAL]]*2</f>
        <v>158925.06</v>
      </c>
    </row>
    <row r="27" spans="1:12">
      <c r="F27" s="45" t="s">
        <v>114</v>
      </c>
      <c r="G27" s="2" t="s">
        <v>115</v>
      </c>
      <c r="H27" s="44">
        <v>38400.949999999997</v>
      </c>
      <c r="I27" s="31">
        <v>0</v>
      </c>
      <c r="J27" s="28">
        <v>0</v>
      </c>
      <c r="K27" s="46">
        <v>38400.949999999997</v>
      </c>
      <c r="L27" s="46">
        <f>Tabel2[[#This Row],[TOTAAL]]*2</f>
        <v>76801.899999999994</v>
      </c>
    </row>
    <row r="28" spans="1:12">
      <c r="F28" s="45" t="s">
        <v>116</v>
      </c>
      <c r="G28" s="2" t="s">
        <v>117</v>
      </c>
      <c r="H28" s="44">
        <v>9095.44</v>
      </c>
      <c r="I28" s="31">
        <v>0</v>
      </c>
      <c r="J28" s="28">
        <v>0</v>
      </c>
      <c r="K28" s="46">
        <v>9095.44</v>
      </c>
      <c r="L28" s="46">
        <f>Tabel2[[#This Row],[TOTAAL]]*2</f>
        <v>18190.88</v>
      </c>
    </row>
    <row r="29" spans="1:12">
      <c r="F29" s="45" t="s">
        <v>118</v>
      </c>
      <c r="G29" s="2" t="s">
        <v>119</v>
      </c>
      <c r="H29" s="44">
        <v>189379.72</v>
      </c>
      <c r="I29" s="31">
        <v>65910.31</v>
      </c>
      <c r="J29" s="28">
        <v>0</v>
      </c>
      <c r="K29" s="46">
        <v>255290.03</v>
      </c>
      <c r="L29" s="46">
        <f>Tabel2[[#This Row],[TOTAAL]]*2</f>
        <v>510580.06</v>
      </c>
    </row>
    <row r="30" spans="1:12">
      <c r="F30" s="45" t="s">
        <v>120</v>
      </c>
      <c r="G30" s="2" t="s">
        <v>121</v>
      </c>
      <c r="H30" s="44">
        <v>38902.559999999998</v>
      </c>
      <c r="I30" s="31">
        <v>0</v>
      </c>
      <c r="J30" s="28">
        <v>0</v>
      </c>
      <c r="K30" s="46">
        <v>38902.559999999998</v>
      </c>
      <c r="L30" s="46">
        <f>Tabel2[[#This Row],[TOTAAL]]*2</f>
        <v>77805.119999999995</v>
      </c>
    </row>
    <row r="31" spans="1:12">
      <c r="F31" s="45" t="s">
        <v>122</v>
      </c>
      <c r="G31" s="2" t="s">
        <v>123</v>
      </c>
      <c r="H31" s="44">
        <v>127143.38</v>
      </c>
      <c r="I31" s="31">
        <v>44250.04</v>
      </c>
      <c r="J31" s="28">
        <v>0</v>
      </c>
      <c r="K31" s="46">
        <v>171393.42</v>
      </c>
      <c r="L31" s="46">
        <f>Tabel2[[#This Row],[TOTAAL]]*2</f>
        <v>342786.84</v>
      </c>
    </row>
    <row r="32" spans="1:12">
      <c r="F32" s="45" t="s">
        <v>124</v>
      </c>
      <c r="G32" s="2" t="s">
        <v>125</v>
      </c>
      <c r="H32" s="44">
        <v>83428.77</v>
      </c>
      <c r="I32" s="31">
        <v>29035.93</v>
      </c>
      <c r="J32" s="28">
        <v>48971.81</v>
      </c>
      <c r="K32" s="46">
        <v>161436.51</v>
      </c>
      <c r="L32" s="46">
        <f>Tabel2[[#This Row],[TOTAAL]]*2</f>
        <v>322873.02</v>
      </c>
    </row>
    <row r="33" spans="6:12">
      <c r="F33" s="45" t="s">
        <v>126</v>
      </c>
      <c r="G33" s="2" t="s">
        <v>127</v>
      </c>
      <c r="H33" s="44">
        <v>54066.05</v>
      </c>
      <c r="I33" s="31">
        <v>18816.75</v>
      </c>
      <c r="J33" s="28">
        <v>0</v>
      </c>
      <c r="K33" s="46">
        <v>72882.8</v>
      </c>
      <c r="L33" s="46">
        <f>Tabel2[[#This Row],[TOTAAL]]*2</f>
        <v>145765.6</v>
      </c>
    </row>
    <row r="34" spans="6:12">
      <c r="F34" s="45" t="s">
        <v>128</v>
      </c>
      <c r="G34" s="2" t="s">
        <v>129</v>
      </c>
      <c r="H34" s="44">
        <v>52198.05</v>
      </c>
      <c r="I34" s="31">
        <v>18166.62</v>
      </c>
      <c r="J34" s="28">
        <v>0</v>
      </c>
      <c r="K34" s="46">
        <v>70364.67</v>
      </c>
      <c r="L34" s="46">
        <f>Tabel2[[#This Row],[TOTAAL]]*2</f>
        <v>140729.34</v>
      </c>
    </row>
    <row r="35" spans="6:12">
      <c r="F35" s="45" t="s">
        <v>130</v>
      </c>
      <c r="G35" s="2" t="s">
        <v>131</v>
      </c>
      <c r="H35" s="44">
        <v>57106.54</v>
      </c>
      <c r="I35" s="31">
        <v>19874.939999999999</v>
      </c>
      <c r="J35" s="28">
        <v>33178.879999999997</v>
      </c>
      <c r="K35" s="46">
        <v>110160.35999999999</v>
      </c>
      <c r="L35" s="46">
        <f>Tabel2[[#This Row],[TOTAAL]]*2</f>
        <v>220320.71999999997</v>
      </c>
    </row>
    <row r="36" spans="6:12">
      <c r="F36" s="45" t="s">
        <v>132</v>
      </c>
      <c r="G36" s="2" t="s">
        <v>133</v>
      </c>
      <c r="H36" s="44">
        <v>75658.240000000005</v>
      </c>
      <c r="I36" s="31">
        <v>26331.53</v>
      </c>
      <c r="J36" s="28">
        <v>0</v>
      </c>
      <c r="K36" s="46">
        <v>101989.77</v>
      </c>
      <c r="L36" s="46">
        <f>Tabel2[[#This Row],[TOTAAL]]*2</f>
        <v>203979.54</v>
      </c>
    </row>
    <row r="37" spans="6:12">
      <c r="F37" s="45" t="s">
        <v>134</v>
      </c>
      <c r="G37" s="2" t="s">
        <v>135</v>
      </c>
      <c r="H37" s="44">
        <v>47917.75</v>
      </c>
      <c r="I37" s="31">
        <v>16676.939999999999</v>
      </c>
      <c r="J37" s="28">
        <v>27481.91</v>
      </c>
      <c r="K37" s="46">
        <v>92076.6</v>
      </c>
      <c r="L37" s="46">
        <f>Tabel2[[#This Row],[TOTAAL]]*2</f>
        <v>184153.2</v>
      </c>
    </row>
    <row r="38" spans="6:12">
      <c r="F38" s="45" t="s">
        <v>136</v>
      </c>
      <c r="G38" s="2" t="s">
        <v>137</v>
      </c>
      <c r="H38" s="44">
        <v>44525.120000000003</v>
      </c>
      <c r="I38" s="31">
        <v>15496.19</v>
      </c>
      <c r="J38" s="28">
        <v>0</v>
      </c>
      <c r="K38" s="46">
        <v>60021.310000000005</v>
      </c>
      <c r="L38" s="46">
        <f>Tabel2[[#This Row],[TOTAAL]]*2</f>
        <v>120042.62000000001</v>
      </c>
    </row>
    <row r="39" spans="6:12">
      <c r="F39" s="45" t="s">
        <v>138</v>
      </c>
      <c r="G39" s="2" t="s">
        <v>139</v>
      </c>
      <c r="H39" s="44">
        <v>82838.179999999993</v>
      </c>
      <c r="I39" s="31">
        <v>28830.38</v>
      </c>
      <c r="J39" s="28">
        <v>0</v>
      </c>
      <c r="K39" s="46">
        <v>111668.56</v>
      </c>
      <c r="L39" s="46">
        <f>Tabel2[[#This Row],[TOTAAL]]*2</f>
        <v>223337.12</v>
      </c>
    </row>
    <row r="40" spans="6:12">
      <c r="F40" s="45" t="s">
        <v>140</v>
      </c>
      <c r="G40" s="2" t="s">
        <v>141</v>
      </c>
      <c r="H40" s="44">
        <v>43976.18</v>
      </c>
      <c r="I40" s="31">
        <v>15305.14</v>
      </c>
      <c r="J40" s="28">
        <v>25410.35</v>
      </c>
      <c r="K40" s="46">
        <v>84691.67</v>
      </c>
      <c r="L40" s="46">
        <f>Tabel2[[#This Row],[TOTAAL]]*2</f>
        <v>169383.34</v>
      </c>
    </row>
    <row r="41" spans="6:12">
      <c r="F41" s="45" t="s">
        <v>142</v>
      </c>
      <c r="G41" s="2" t="s">
        <v>143</v>
      </c>
      <c r="H41" s="44">
        <v>31965.56</v>
      </c>
      <c r="I41" s="31">
        <v>11125.06</v>
      </c>
      <c r="J41" s="28">
        <v>0</v>
      </c>
      <c r="K41" s="46">
        <v>43090.62</v>
      </c>
      <c r="L41" s="46">
        <f>Tabel2[[#This Row],[TOTAAL]]*2</f>
        <v>86181.24</v>
      </c>
    </row>
    <row r="42" spans="6:12">
      <c r="F42" s="45" t="s">
        <v>144</v>
      </c>
      <c r="G42" s="2" t="s">
        <v>145</v>
      </c>
      <c r="H42" s="44">
        <v>143620.64000000001</v>
      </c>
      <c r="I42" s="31">
        <v>49984.66</v>
      </c>
      <c r="J42" s="28">
        <v>0</v>
      </c>
      <c r="K42" s="46">
        <v>193605.30000000002</v>
      </c>
      <c r="L42" s="46">
        <f>Tabel2[[#This Row],[TOTAAL]]*2</f>
        <v>387210.60000000003</v>
      </c>
    </row>
    <row r="43" spans="6:12">
      <c r="F43" s="45" t="s">
        <v>146</v>
      </c>
      <c r="G43" s="2" t="s">
        <v>147</v>
      </c>
      <c r="H43" s="44">
        <v>115242.16</v>
      </c>
      <c r="I43" s="31">
        <v>40108.03</v>
      </c>
      <c r="J43" s="28">
        <v>0</v>
      </c>
      <c r="K43" s="46">
        <v>155350.19</v>
      </c>
      <c r="L43" s="46">
        <f>Tabel2[[#This Row],[TOTAAL]]*2</f>
        <v>310700.38</v>
      </c>
    </row>
    <row r="44" spans="6:12">
      <c r="F44" s="45" t="s">
        <v>148</v>
      </c>
      <c r="G44" s="2" t="s">
        <v>149</v>
      </c>
      <c r="H44" s="44">
        <v>72382.8</v>
      </c>
      <c r="I44" s="31">
        <v>0</v>
      </c>
      <c r="J44" s="28">
        <v>0</v>
      </c>
      <c r="K44" s="46">
        <v>72382.8</v>
      </c>
      <c r="L44" s="46">
        <f>Tabel2[[#This Row],[TOTAAL]]*2</f>
        <v>144765.6</v>
      </c>
    </row>
    <row r="45" spans="6:12">
      <c r="F45" s="45" t="s">
        <v>150</v>
      </c>
      <c r="G45" s="2" t="s">
        <v>151</v>
      </c>
      <c r="H45" s="44">
        <v>64924.08</v>
      </c>
      <c r="I45" s="31">
        <v>22595.69</v>
      </c>
      <c r="J45" s="28">
        <v>37550.67</v>
      </c>
      <c r="K45" s="46">
        <v>125070.44</v>
      </c>
      <c r="L45" s="46">
        <f>Tabel2[[#This Row],[TOTAAL]]*2</f>
        <v>250140.88</v>
      </c>
    </row>
    <row r="46" spans="6:12">
      <c r="F46" s="45" t="s">
        <v>152</v>
      </c>
      <c r="G46" s="2" t="s">
        <v>153</v>
      </c>
      <c r="H46" s="44">
        <v>571637.61</v>
      </c>
      <c r="I46" s="31">
        <v>198948.51</v>
      </c>
      <c r="J46" s="28">
        <v>334241.90000000002</v>
      </c>
      <c r="K46" s="46">
        <v>1104828.02</v>
      </c>
      <c r="L46" s="46">
        <f>Tabel2[[#This Row],[TOTAAL]]*2</f>
        <v>2209656.04</v>
      </c>
    </row>
    <row r="47" spans="6:12">
      <c r="F47" s="45" t="s">
        <v>154</v>
      </c>
      <c r="G47" s="2" t="s">
        <v>155</v>
      </c>
      <c r="H47" s="44">
        <v>55865.08</v>
      </c>
      <c r="I47" s="31">
        <v>0</v>
      </c>
      <c r="J47" s="28">
        <v>0</v>
      </c>
      <c r="K47" s="46">
        <v>55865.08</v>
      </c>
      <c r="L47" s="46">
        <f>Tabel2[[#This Row],[TOTAAL]]*2</f>
        <v>111730.16</v>
      </c>
    </row>
    <row r="48" spans="6:12">
      <c r="F48" s="45" t="s">
        <v>156</v>
      </c>
      <c r="G48" s="2" t="s">
        <v>157</v>
      </c>
      <c r="H48" s="44">
        <v>43931.55</v>
      </c>
      <c r="I48" s="31">
        <v>15289.61</v>
      </c>
      <c r="J48" s="28">
        <v>25539.75</v>
      </c>
      <c r="K48" s="46">
        <v>84760.91</v>
      </c>
      <c r="L48" s="46">
        <f>Tabel2[[#This Row],[TOTAAL]]*2</f>
        <v>169521.82</v>
      </c>
    </row>
    <row r="49" spans="6:12">
      <c r="F49" s="45" t="s">
        <v>158</v>
      </c>
      <c r="G49" s="2" t="s">
        <v>159</v>
      </c>
      <c r="H49" s="44">
        <v>50697.61</v>
      </c>
      <c r="I49" s="31">
        <v>0</v>
      </c>
      <c r="J49" s="28">
        <v>0</v>
      </c>
      <c r="K49" s="46">
        <v>50697.61</v>
      </c>
      <c r="L49" s="46">
        <f>Tabel2[[#This Row],[TOTAAL]]*2</f>
        <v>101395.22</v>
      </c>
    </row>
    <row r="50" spans="6:12">
      <c r="F50" s="45" t="s">
        <v>160</v>
      </c>
      <c r="G50" s="2" t="s">
        <v>161</v>
      </c>
      <c r="H50" s="44">
        <v>43315.25</v>
      </c>
      <c r="I50" s="31">
        <v>15075.12</v>
      </c>
      <c r="J50" s="28">
        <v>0</v>
      </c>
      <c r="K50" s="46">
        <v>58390.37</v>
      </c>
      <c r="L50" s="46">
        <f>Tabel2[[#This Row],[TOTAAL]]*2</f>
        <v>116780.74</v>
      </c>
    </row>
    <row r="51" spans="6:12">
      <c r="F51" s="45" t="s">
        <v>162</v>
      </c>
      <c r="G51" s="2" t="s">
        <v>163</v>
      </c>
      <c r="H51" s="44">
        <v>40721.599999999999</v>
      </c>
      <c r="I51" s="31">
        <v>14172.44</v>
      </c>
      <c r="J51" s="28">
        <v>23737.52</v>
      </c>
      <c r="K51" s="46">
        <v>78631.56</v>
      </c>
      <c r="L51" s="46">
        <f>Tabel2[[#This Row],[TOTAAL]]*2</f>
        <v>157263.12</v>
      </c>
    </row>
    <row r="52" spans="6:12">
      <c r="F52" s="45" t="s">
        <v>164</v>
      </c>
      <c r="G52" s="2" t="s">
        <v>165</v>
      </c>
      <c r="H52" s="44">
        <v>46863.94</v>
      </c>
      <c r="I52" s="31">
        <v>16310.18</v>
      </c>
      <c r="J52" s="28">
        <v>27114.52</v>
      </c>
      <c r="K52" s="46">
        <v>90288.639999999999</v>
      </c>
      <c r="L52" s="46">
        <f>Tabel2[[#This Row],[TOTAAL]]*2</f>
        <v>180577.28</v>
      </c>
    </row>
    <row r="53" spans="6:12">
      <c r="F53" s="45" t="s">
        <v>166</v>
      </c>
      <c r="G53" s="2" t="s">
        <v>167</v>
      </c>
      <c r="H53" s="44">
        <v>177354.14</v>
      </c>
      <c r="I53" s="31">
        <v>61725.02</v>
      </c>
      <c r="J53" s="28">
        <v>103000.34</v>
      </c>
      <c r="K53" s="46">
        <v>342079.5</v>
      </c>
      <c r="L53" s="46">
        <f>Tabel2[[#This Row],[TOTAAL]]*2</f>
        <v>684159</v>
      </c>
    </row>
    <row r="54" spans="6:12">
      <c r="F54" s="45" t="s">
        <v>168</v>
      </c>
      <c r="G54" s="2" t="s">
        <v>169</v>
      </c>
      <c r="H54" s="44">
        <v>80278.039999999994</v>
      </c>
      <c r="I54" s="31">
        <v>27939.37</v>
      </c>
      <c r="J54" s="28">
        <v>0</v>
      </c>
      <c r="K54" s="46">
        <v>108217.40999999999</v>
      </c>
      <c r="L54" s="46">
        <f>Tabel2[[#This Row],[TOTAAL]]*2</f>
        <v>216434.81999999998</v>
      </c>
    </row>
    <row r="55" spans="6:12">
      <c r="F55" s="45" t="s">
        <v>170</v>
      </c>
      <c r="G55" s="2" t="s">
        <v>171</v>
      </c>
      <c r="H55" s="44">
        <v>188007.13</v>
      </c>
      <c r="I55" s="31">
        <v>65432.6</v>
      </c>
      <c r="J55" s="28">
        <v>109263.32</v>
      </c>
      <c r="K55" s="46">
        <v>362703.05000000005</v>
      </c>
      <c r="L55" s="46">
        <f>Tabel2[[#This Row],[TOTAAL]]*2</f>
        <v>725406.10000000009</v>
      </c>
    </row>
    <row r="56" spans="6:12">
      <c r="F56" s="45" t="s">
        <v>172</v>
      </c>
      <c r="G56" s="2" t="s">
        <v>173</v>
      </c>
      <c r="H56" s="44">
        <v>33729.9</v>
      </c>
      <c r="I56" s="31">
        <v>0</v>
      </c>
      <c r="J56" s="28">
        <v>0</v>
      </c>
      <c r="K56" s="46">
        <v>33729.9</v>
      </c>
      <c r="L56" s="46">
        <f>Tabel2[[#This Row],[TOTAAL]]*2</f>
        <v>67459.8</v>
      </c>
    </row>
    <row r="57" spans="6:12">
      <c r="F57" s="45" t="s">
        <v>174</v>
      </c>
      <c r="G57" s="2" t="s">
        <v>175</v>
      </c>
      <c r="H57" s="44">
        <v>37423.26</v>
      </c>
      <c r="I57" s="31">
        <v>13024.51</v>
      </c>
      <c r="J57" s="28">
        <v>0</v>
      </c>
      <c r="K57" s="46">
        <v>50447.770000000004</v>
      </c>
      <c r="L57" s="46">
        <f>Tabel2[[#This Row],[TOTAAL]]*2</f>
        <v>100895.54000000001</v>
      </c>
    </row>
    <row r="58" spans="6:12">
      <c r="F58" s="45" t="s">
        <v>176</v>
      </c>
      <c r="G58" s="2" t="s">
        <v>177</v>
      </c>
      <c r="H58" s="44">
        <v>69958.759999999995</v>
      </c>
      <c r="I58" s="31">
        <v>0</v>
      </c>
      <c r="J58" s="28">
        <v>0</v>
      </c>
      <c r="K58" s="46">
        <v>69958.759999999995</v>
      </c>
      <c r="L58" s="46">
        <f>Tabel2[[#This Row],[TOTAAL]]*2</f>
        <v>139917.51999999999</v>
      </c>
    </row>
    <row r="59" spans="6:12">
      <c r="F59" s="45" t="s">
        <v>178</v>
      </c>
      <c r="G59" s="2" t="s">
        <v>179</v>
      </c>
      <c r="H59" s="44">
        <v>76834.100000000006</v>
      </c>
      <c r="I59" s="31">
        <v>26740.77</v>
      </c>
      <c r="J59" s="28">
        <v>0</v>
      </c>
      <c r="K59" s="46">
        <v>103574.87000000001</v>
      </c>
      <c r="L59" s="46">
        <f>Tabel2[[#This Row],[TOTAAL]]*2</f>
        <v>207149.74000000002</v>
      </c>
    </row>
    <row r="60" spans="6:12">
      <c r="F60" s="45" t="s">
        <v>180</v>
      </c>
      <c r="G60" s="2" t="s">
        <v>181</v>
      </c>
      <c r="H60" s="44">
        <v>99863.32</v>
      </c>
      <c r="I60" s="31">
        <v>0</v>
      </c>
      <c r="J60" s="28">
        <v>0</v>
      </c>
      <c r="K60" s="46">
        <v>99863.32</v>
      </c>
      <c r="L60" s="46">
        <f>Tabel2[[#This Row],[TOTAAL]]*2</f>
        <v>199726.64</v>
      </c>
    </row>
    <row r="61" spans="6:12">
      <c r="F61" s="45" t="s">
        <v>182</v>
      </c>
      <c r="G61" s="2" t="s">
        <v>183</v>
      </c>
      <c r="H61" s="44">
        <v>70345.67</v>
      </c>
      <c r="I61" s="31">
        <v>24482.58</v>
      </c>
      <c r="J61" s="28">
        <v>0</v>
      </c>
      <c r="K61" s="46">
        <v>94828.25</v>
      </c>
      <c r="L61" s="46">
        <f>Tabel2[[#This Row],[TOTAAL]]*2</f>
        <v>189656.5</v>
      </c>
    </row>
    <row r="62" spans="6:12">
      <c r="F62" s="45" t="s">
        <v>184</v>
      </c>
      <c r="G62" s="2" t="s">
        <v>185</v>
      </c>
      <c r="H62" s="44">
        <v>165726.15</v>
      </c>
      <c r="I62" s="31">
        <v>0</v>
      </c>
      <c r="J62" s="28">
        <v>0</v>
      </c>
      <c r="K62" s="46">
        <v>165726.15</v>
      </c>
      <c r="L62" s="46">
        <f>Tabel2[[#This Row],[TOTAAL]]*2</f>
        <v>331452.3</v>
      </c>
    </row>
    <row r="63" spans="6:12">
      <c r="F63" s="45" t="s">
        <v>186</v>
      </c>
      <c r="G63" s="2" t="s">
        <v>187</v>
      </c>
      <c r="H63" s="44">
        <v>83391.94</v>
      </c>
      <c r="I63" s="31">
        <v>29023.11</v>
      </c>
      <c r="J63" s="28">
        <v>48529.279999999999</v>
      </c>
      <c r="K63" s="46">
        <v>160944.33000000002</v>
      </c>
      <c r="L63" s="46">
        <f>Tabel2[[#This Row],[TOTAAL]]*2</f>
        <v>321888.66000000003</v>
      </c>
    </row>
    <row r="64" spans="6:12">
      <c r="F64" s="45" t="s">
        <v>188</v>
      </c>
      <c r="G64" s="2" t="s">
        <v>189</v>
      </c>
      <c r="H64" s="44">
        <v>22202.74</v>
      </c>
      <c r="I64" s="31">
        <v>0</v>
      </c>
      <c r="J64" s="28">
        <v>0</v>
      </c>
      <c r="K64" s="46">
        <v>22202.74</v>
      </c>
      <c r="L64" s="46">
        <f>Tabel2[[#This Row],[TOTAAL]]*2</f>
        <v>44405.48</v>
      </c>
    </row>
    <row r="65" spans="6:12">
      <c r="F65" s="45" t="s">
        <v>190</v>
      </c>
      <c r="G65" s="2" t="s">
        <v>191</v>
      </c>
      <c r="H65" s="44">
        <v>67253.58</v>
      </c>
      <c r="I65" s="31">
        <v>23406.44</v>
      </c>
      <c r="J65" s="28">
        <v>0</v>
      </c>
      <c r="K65" s="46">
        <v>90660.02</v>
      </c>
      <c r="L65" s="46">
        <f>Tabel2[[#This Row],[TOTAAL]]*2</f>
        <v>181320.04</v>
      </c>
    </row>
    <row r="66" spans="6:12">
      <c r="F66" s="45" t="s">
        <v>192</v>
      </c>
      <c r="G66" s="2" t="s">
        <v>193</v>
      </c>
      <c r="H66" s="44">
        <v>84270.74</v>
      </c>
      <c r="I66" s="31">
        <v>29328.959999999999</v>
      </c>
      <c r="J66" s="28">
        <v>49102.41</v>
      </c>
      <c r="K66" s="46">
        <v>162702.11000000002</v>
      </c>
      <c r="L66" s="46">
        <f>Tabel2[[#This Row],[TOTAAL]]*2</f>
        <v>325404.22000000003</v>
      </c>
    </row>
    <row r="67" spans="6:12">
      <c r="F67" s="45" t="s">
        <v>194</v>
      </c>
      <c r="G67" s="2" t="s">
        <v>195</v>
      </c>
      <c r="H67" s="44">
        <v>90293.3</v>
      </c>
      <c r="I67" s="31">
        <v>31425.01</v>
      </c>
      <c r="J67" s="28">
        <v>52285.760000000002</v>
      </c>
      <c r="K67" s="46">
        <v>174004.07</v>
      </c>
      <c r="L67" s="46">
        <f>Tabel2[[#This Row],[TOTAAL]]*2</f>
        <v>348008.14</v>
      </c>
    </row>
    <row r="68" spans="6:12">
      <c r="F68" s="45" t="s">
        <v>196</v>
      </c>
      <c r="G68" s="2" t="s">
        <v>197</v>
      </c>
      <c r="H68" s="44">
        <v>78088.710000000006</v>
      </c>
      <c r="I68" s="31">
        <v>27177.42</v>
      </c>
      <c r="J68" s="28">
        <v>44964.63</v>
      </c>
      <c r="K68" s="46">
        <v>150230.76</v>
      </c>
      <c r="L68" s="46">
        <f>Tabel2[[#This Row],[TOTAAL]]*2</f>
        <v>300461.52</v>
      </c>
    </row>
    <row r="69" spans="6:12">
      <c r="F69" s="45" t="s">
        <v>198</v>
      </c>
      <c r="G69" s="2" t="s">
        <v>199</v>
      </c>
      <c r="H69" s="44">
        <v>74801.5</v>
      </c>
      <c r="I69" s="31">
        <v>0</v>
      </c>
      <c r="J69" s="28">
        <v>0</v>
      </c>
      <c r="K69" s="46">
        <v>74801.5</v>
      </c>
      <c r="L69" s="46">
        <f>Tabel2[[#This Row],[TOTAAL]]*2</f>
        <v>149603</v>
      </c>
    </row>
    <row r="70" spans="6:12">
      <c r="F70" s="45" t="s">
        <v>200</v>
      </c>
      <c r="G70" s="2" t="s">
        <v>201</v>
      </c>
      <c r="H70" s="44">
        <v>137531.73000000001</v>
      </c>
      <c r="I70" s="31">
        <v>47865.52</v>
      </c>
      <c r="J70" s="28">
        <v>79992.240000000005</v>
      </c>
      <c r="K70" s="46">
        <v>265389.49</v>
      </c>
      <c r="L70" s="46">
        <f>Tabel2[[#This Row],[TOTAAL]]*2</f>
        <v>530778.98</v>
      </c>
    </row>
    <row r="71" spans="6:12">
      <c r="F71" s="45" t="s">
        <v>202</v>
      </c>
      <c r="G71" s="2" t="s">
        <v>203</v>
      </c>
      <c r="H71" s="44">
        <v>33833.01</v>
      </c>
      <c r="I71" s="31">
        <v>0</v>
      </c>
      <c r="J71" s="28">
        <v>0</v>
      </c>
      <c r="K71" s="46">
        <v>33833.01</v>
      </c>
      <c r="L71" s="46">
        <f>Tabel2[[#This Row],[TOTAAL]]*2</f>
        <v>67666.02</v>
      </c>
    </row>
    <row r="72" spans="6:12">
      <c r="F72" s="45" t="s">
        <v>204</v>
      </c>
      <c r="G72" s="2" t="s">
        <v>205</v>
      </c>
      <c r="H72" s="44">
        <v>50080.79</v>
      </c>
      <c r="I72" s="31">
        <v>0</v>
      </c>
      <c r="J72" s="28">
        <v>0</v>
      </c>
      <c r="K72" s="46">
        <v>50080.79</v>
      </c>
      <c r="L72" s="46">
        <f>Tabel2[[#This Row],[TOTAAL]]*2</f>
        <v>100161.58</v>
      </c>
    </row>
    <row r="73" spans="6:12">
      <c r="F73" s="45" t="s">
        <v>206</v>
      </c>
      <c r="G73" s="2" t="s">
        <v>207</v>
      </c>
      <c r="H73" s="44">
        <v>169394.05</v>
      </c>
      <c r="I73" s="31">
        <v>58954.65</v>
      </c>
      <c r="J73" s="28">
        <v>0</v>
      </c>
      <c r="K73" s="46">
        <v>228348.69999999998</v>
      </c>
      <c r="L73" s="46">
        <f>Tabel2[[#This Row],[TOTAAL]]*2</f>
        <v>456697.39999999997</v>
      </c>
    </row>
    <row r="74" spans="6:12">
      <c r="F74" s="45" t="s">
        <v>208</v>
      </c>
      <c r="G74" s="2" t="s">
        <v>209</v>
      </c>
      <c r="H74" s="44">
        <v>24424.1</v>
      </c>
      <c r="I74" s="31">
        <v>8500.3799999999992</v>
      </c>
      <c r="J74" s="28">
        <v>0</v>
      </c>
      <c r="K74" s="46">
        <v>32924.479999999996</v>
      </c>
      <c r="L74" s="46">
        <f>Tabel2[[#This Row],[TOTAAL]]*2</f>
        <v>65848.959999999992</v>
      </c>
    </row>
    <row r="75" spans="6:12">
      <c r="F75" s="45" t="s">
        <v>210</v>
      </c>
      <c r="G75" s="2" t="s">
        <v>211</v>
      </c>
      <c r="H75" s="44">
        <v>299163.5</v>
      </c>
      <c r="I75" s="31">
        <v>104118.64</v>
      </c>
      <c r="J75" s="28">
        <v>174317.47</v>
      </c>
      <c r="K75" s="46">
        <v>577599.61</v>
      </c>
      <c r="L75" s="46">
        <f>Tabel2[[#This Row],[TOTAAL]]*2</f>
        <v>1155199.22</v>
      </c>
    </row>
    <row r="76" spans="6:12">
      <c r="F76" s="45" t="s">
        <v>212</v>
      </c>
      <c r="G76" s="2" t="s">
        <v>213</v>
      </c>
      <c r="H76" s="44">
        <v>1653667.88</v>
      </c>
      <c r="I76" s="31">
        <v>575530.29</v>
      </c>
      <c r="J76" s="28">
        <v>963239.45</v>
      </c>
      <c r="K76" s="46">
        <v>3192437.62</v>
      </c>
      <c r="L76" s="46">
        <f>Tabel2[[#This Row],[TOTAAL]]*2</f>
        <v>6384875.2400000002</v>
      </c>
    </row>
    <row r="77" spans="6:12">
      <c r="F77" s="45" t="s">
        <v>214</v>
      </c>
      <c r="G77" s="2" t="s">
        <v>215</v>
      </c>
      <c r="H77" s="44">
        <v>135997.07</v>
      </c>
      <c r="I77" s="31">
        <v>47331.41</v>
      </c>
      <c r="J77" s="28">
        <v>0</v>
      </c>
      <c r="K77" s="46">
        <v>183328.48</v>
      </c>
      <c r="L77" s="46">
        <f>Tabel2[[#This Row],[TOTAAL]]*2</f>
        <v>366656.96</v>
      </c>
    </row>
    <row r="78" spans="6:12">
      <c r="F78" s="45" t="s">
        <v>216</v>
      </c>
      <c r="G78" s="2" t="s">
        <v>217</v>
      </c>
      <c r="H78" s="44">
        <v>34237.54</v>
      </c>
      <c r="I78" s="31">
        <v>11915.78</v>
      </c>
      <c r="J78" s="28">
        <v>0</v>
      </c>
      <c r="K78" s="46">
        <v>46153.32</v>
      </c>
      <c r="L78" s="46">
        <f>Tabel2[[#This Row],[TOTAAL]]*2</f>
        <v>92306.64</v>
      </c>
    </row>
    <row r="79" spans="6:12">
      <c r="F79" s="45" t="s">
        <v>218</v>
      </c>
      <c r="G79" s="2" t="s">
        <v>219</v>
      </c>
      <c r="H79" s="44">
        <v>47975.07</v>
      </c>
      <c r="I79" s="31">
        <v>16696.89</v>
      </c>
      <c r="J79" s="28">
        <v>0</v>
      </c>
      <c r="K79" s="46">
        <v>64671.96</v>
      </c>
      <c r="L79" s="46">
        <f>Tabel2[[#This Row],[TOTAAL]]*2</f>
        <v>129343.92</v>
      </c>
    </row>
    <row r="80" spans="6:12">
      <c r="F80" s="45" t="s">
        <v>220</v>
      </c>
      <c r="G80" s="2" t="s">
        <v>221</v>
      </c>
      <c r="H80" s="44">
        <v>20555.009999999998</v>
      </c>
      <c r="I80" s="31">
        <v>0</v>
      </c>
      <c r="J80" s="28">
        <v>0</v>
      </c>
      <c r="K80" s="46">
        <v>20555.009999999998</v>
      </c>
      <c r="L80" s="46">
        <f>Tabel2[[#This Row],[TOTAAL]]*2</f>
        <v>41110.019999999997</v>
      </c>
    </row>
    <row r="81" spans="6:12">
      <c r="F81" s="45" t="s">
        <v>222</v>
      </c>
      <c r="G81" s="2" t="s">
        <v>223</v>
      </c>
      <c r="H81" s="44">
        <v>36093.79</v>
      </c>
      <c r="I81" s="31">
        <v>0</v>
      </c>
      <c r="J81" s="28">
        <v>0</v>
      </c>
      <c r="K81" s="46">
        <v>36093.79</v>
      </c>
      <c r="L81" s="46">
        <f>Tabel2[[#This Row],[TOTAAL]]*2</f>
        <v>72187.58</v>
      </c>
    </row>
    <row r="82" spans="6:12">
      <c r="F82" s="45" t="s">
        <v>224</v>
      </c>
      <c r="G82" s="2" t="s">
        <v>225</v>
      </c>
      <c r="H82" s="44">
        <v>144743.85999999999</v>
      </c>
      <c r="I82" s="31">
        <v>50375.58</v>
      </c>
      <c r="J82" s="28">
        <v>0</v>
      </c>
      <c r="K82" s="46">
        <v>195119.44</v>
      </c>
      <c r="L82" s="46">
        <f>Tabel2[[#This Row],[TOTAAL]]*2</f>
        <v>390238.88</v>
      </c>
    </row>
    <row r="83" spans="6:12">
      <c r="F83" s="45" t="s">
        <v>226</v>
      </c>
      <c r="G83" s="2" t="s">
        <v>227</v>
      </c>
      <c r="H83" s="44">
        <v>43426.31</v>
      </c>
      <c r="I83" s="31">
        <v>15113.77</v>
      </c>
      <c r="J83" s="28">
        <v>0</v>
      </c>
      <c r="K83" s="46">
        <v>58540.08</v>
      </c>
      <c r="L83" s="46">
        <f>Tabel2[[#This Row],[TOTAAL]]*2</f>
        <v>117080.16</v>
      </c>
    </row>
    <row r="84" spans="6:12">
      <c r="F84" s="45" t="s">
        <v>228</v>
      </c>
      <c r="G84" s="2" t="s">
        <v>229</v>
      </c>
      <c r="H84" s="44">
        <v>57943.69</v>
      </c>
      <c r="I84" s="31">
        <v>20166.29</v>
      </c>
      <c r="J84" s="28">
        <v>33556.5</v>
      </c>
      <c r="K84" s="46">
        <v>111666.48000000001</v>
      </c>
      <c r="L84" s="46">
        <f>Tabel2[[#This Row],[TOTAAL]]*2</f>
        <v>223332.96000000002</v>
      </c>
    </row>
    <row r="85" spans="6:12">
      <c r="F85" s="45" t="s">
        <v>230</v>
      </c>
      <c r="G85" s="2" t="s">
        <v>231</v>
      </c>
      <c r="H85" s="44">
        <v>72173.03</v>
      </c>
      <c r="I85" s="31">
        <v>25118.57</v>
      </c>
      <c r="J85" s="28">
        <v>0</v>
      </c>
      <c r="K85" s="46">
        <v>97291.6</v>
      </c>
      <c r="L85" s="46">
        <f>Tabel2[[#This Row],[TOTAAL]]*2</f>
        <v>194583.2</v>
      </c>
    </row>
    <row r="86" spans="6:12">
      <c r="F86" s="45" t="s">
        <v>232</v>
      </c>
      <c r="G86" s="2" t="s">
        <v>233</v>
      </c>
      <c r="H86" s="44">
        <v>36783.449999999997</v>
      </c>
      <c r="I86" s="31">
        <v>12801.84</v>
      </c>
      <c r="J86" s="28">
        <v>0</v>
      </c>
      <c r="K86" s="46">
        <v>49585.289999999994</v>
      </c>
      <c r="L86" s="46">
        <f>Tabel2[[#This Row],[TOTAAL]]*2</f>
        <v>99170.579999999987</v>
      </c>
    </row>
    <row r="87" spans="6:12">
      <c r="F87" s="45" t="s">
        <v>234</v>
      </c>
      <c r="G87" s="2" t="s">
        <v>235</v>
      </c>
      <c r="H87" s="44">
        <v>165944.60999999999</v>
      </c>
      <c r="I87" s="31">
        <v>57754.13</v>
      </c>
      <c r="J87" s="28">
        <v>95727.22</v>
      </c>
      <c r="K87" s="46">
        <v>319425.95999999996</v>
      </c>
      <c r="L87" s="46">
        <f>Tabel2[[#This Row],[TOTAAL]]*2</f>
        <v>638851.91999999993</v>
      </c>
    </row>
    <row r="88" spans="6:12">
      <c r="F88" s="45" t="s">
        <v>236</v>
      </c>
      <c r="G88" s="2" t="s">
        <v>237</v>
      </c>
      <c r="H88" s="44">
        <v>42969.51</v>
      </c>
      <c r="I88" s="31">
        <v>14954.79</v>
      </c>
      <c r="J88" s="28">
        <v>0</v>
      </c>
      <c r="K88" s="46">
        <v>57924.3</v>
      </c>
      <c r="L88" s="46">
        <f>Tabel2[[#This Row],[TOTAAL]]*2</f>
        <v>115848.6</v>
      </c>
    </row>
    <row r="89" spans="6:12">
      <c r="F89" s="45" t="s">
        <v>238</v>
      </c>
      <c r="G89" s="2" t="s">
        <v>119</v>
      </c>
      <c r="H89" s="44">
        <v>98435.66</v>
      </c>
      <c r="I89" s="31">
        <v>34258.82</v>
      </c>
      <c r="J89" s="28">
        <v>0</v>
      </c>
      <c r="K89" s="46">
        <v>132694.48000000001</v>
      </c>
      <c r="L89" s="46">
        <f>Tabel2[[#This Row],[TOTAAL]]*2</f>
        <v>265388.96000000002</v>
      </c>
    </row>
    <row r="90" spans="6:12">
      <c r="F90" s="45" t="s">
        <v>239</v>
      </c>
      <c r="G90" s="2" t="s">
        <v>240</v>
      </c>
      <c r="H90" s="44">
        <v>57013.74</v>
      </c>
      <c r="I90" s="31">
        <v>19842.64</v>
      </c>
      <c r="J90" s="28">
        <v>0</v>
      </c>
      <c r="K90" s="46">
        <v>76856.38</v>
      </c>
      <c r="L90" s="46">
        <f>Tabel2[[#This Row],[TOTAAL]]*2</f>
        <v>153712.76</v>
      </c>
    </row>
    <row r="91" spans="6:12">
      <c r="F91" s="45" t="s">
        <v>241</v>
      </c>
      <c r="G91" s="2" t="s">
        <v>242</v>
      </c>
      <c r="H91" s="44">
        <v>112129.25</v>
      </c>
      <c r="I91" s="31">
        <v>39024.629999999997</v>
      </c>
      <c r="J91" s="28">
        <v>64459.02</v>
      </c>
      <c r="K91" s="46">
        <v>215612.9</v>
      </c>
      <c r="L91" s="46">
        <f>Tabel2[[#This Row],[TOTAAL]]*2</f>
        <v>431225.8</v>
      </c>
    </row>
    <row r="92" spans="6:12">
      <c r="F92" s="45" t="s">
        <v>243</v>
      </c>
      <c r="G92" s="2" t="s">
        <v>244</v>
      </c>
      <c r="H92" s="44">
        <v>348992.76</v>
      </c>
      <c r="I92" s="31">
        <v>121460.85</v>
      </c>
      <c r="J92" s="28">
        <v>203260.95</v>
      </c>
      <c r="K92" s="46">
        <v>673714.56</v>
      </c>
      <c r="L92" s="46">
        <f>Tabel2[[#This Row],[TOTAAL]]*2</f>
        <v>1347429.12</v>
      </c>
    </row>
    <row r="93" spans="6:12">
      <c r="F93" s="45" t="s">
        <v>245</v>
      </c>
      <c r="G93" s="2" t="s">
        <v>246</v>
      </c>
      <c r="H93" s="44">
        <v>50745.29</v>
      </c>
      <c r="I93" s="31">
        <v>17661.02</v>
      </c>
      <c r="J93" s="28">
        <v>0</v>
      </c>
      <c r="K93" s="46">
        <v>68406.31</v>
      </c>
      <c r="L93" s="46">
        <f>Tabel2[[#This Row],[TOTAAL]]*2</f>
        <v>136812.62</v>
      </c>
    </row>
    <row r="94" spans="6:12">
      <c r="F94" s="45" t="s">
        <v>247</v>
      </c>
      <c r="G94" s="2" t="s">
        <v>248</v>
      </c>
      <c r="H94" s="44">
        <v>30421.97</v>
      </c>
      <c r="I94" s="31">
        <v>10587.84</v>
      </c>
      <c r="J94" s="28">
        <v>0</v>
      </c>
      <c r="K94" s="46">
        <v>41009.81</v>
      </c>
      <c r="L94" s="46">
        <f>Tabel2[[#This Row],[TOTAAL]]*2</f>
        <v>82019.62</v>
      </c>
    </row>
    <row r="95" spans="6:12">
      <c r="F95" s="45" t="s">
        <v>249</v>
      </c>
      <c r="G95" s="2" t="s">
        <v>250</v>
      </c>
      <c r="H95" s="44">
        <v>167623.54999999999</v>
      </c>
      <c r="I95" s="31">
        <v>58338.46</v>
      </c>
      <c r="J95" s="28">
        <v>0</v>
      </c>
      <c r="K95" s="46">
        <v>225962.00999999998</v>
      </c>
      <c r="L95" s="46">
        <f>Tabel2[[#This Row],[TOTAAL]]*2</f>
        <v>451924.01999999996</v>
      </c>
    </row>
    <row r="96" spans="6:12">
      <c r="F96" s="45" t="s">
        <v>251</v>
      </c>
      <c r="G96" s="2" t="s">
        <v>252</v>
      </c>
      <c r="H96" s="44">
        <v>45334.65</v>
      </c>
      <c r="I96" s="31">
        <v>0</v>
      </c>
      <c r="J96" s="28">
        <v>0</v>
      </c>
      <c r="K96" s="46">
        <v>45334.65</v>
      </c>
      <c r="L96" s="46">
        <f>Tabel2[[#This Row],[TOTAAL]]*2</f>
        <v>90669.3</v>
      </c>
    </row>
    <row r="97" spans="6:12">
      <c r="F97" s="45" t="s">
        <v>253</v>
      </c>
      <c r="G97" s="2" t="s">
        <v>254</v>
      </c>
      <c r="H97" s="44">
        <v>83697.429999999993</v>
      </c>
      <c r="I97" s="31">
        <v>29129.43</v>
      </c>
      <c r="J97" s="28">
        <v>0</v>
      </c>
      <c r="K97" s="46">
        <v>112826.85999999999</v>
      </c>
      <c r="L97" s="46">
        <f>Tabel2[[#This Row],[TOTAAL]]*2</f>
        <v>225653.71999999997</v>
      </c>
    </row>
    <row r="98" spans="6:12">
      <c r="F98" s="45" t="s">
        <v>255</v>
      </c>
      <c r="G98" s="2" t="s">
        <v>256</v>
      </c>
      <c r="H98" s="44">
        <v>115195.67</v>
      </c>
      <c r="I98" s="31">
        <v>40091.839999999997</v>
      </c>
      <c r="J98" s="28">
        <v>0</v>
      </c>
      <c r="K98" s="46">
        <v>155287.51</v>
      </c>
      <c r="L98" s="46">
        <f>Tabel2[[#This Row],[TOTAAL]]*2</f>
        <v>310575.02</v>
      </c>
    </row>
    <row r="99" spans="6:12">
      <c r="F99" s="45" t="s">
        <v>257</v>
      </c>
      <c r="G99" s="2" t="s">
        <v>258</v>
      </c>
      <c r="H99" s="44">
        <v>36051.83</v>
      </c>
      <c r="I99" s="31">
        <v>12547.21</v>
      </c>
      <c r="J99" s="28">
        <v>0</v>
      </c>
      <c r="K99" s="46">
        <v>48599.040000000001</v>
      </c>
      <c r="L99" s="46">
        <f>Tabel2[[#This Row],[TOTAAL]]*2</f>
        <v>97198.080000000002</v>
      </c>
    </row>
    <row r="100" spans="6:12">
      <c r="F100" s="45" t="s">
        <v>259</v>
      </c>
      <c r="G100" s="2" t="s">
        <v>260</v>
      </c>
      <c r="H100" s="44">
        <v>49701.45</v>
      </c>
      <c r="I100" s="31">
        <v>17297.72</v>
      </c>
      <c r="J100" s="28">
        <v>0</v>
      </c>
      <c r="K100" s="46">
        <v>66999.17</v>
      </c>
      <c r="L100" s="46">
        <f>Tabel2[[#This Row],[TOTAAL]]*2</f>
        <v>133998.34</v>
      </c>
    </row>
    <row r="101" spans="6:12">
      <c r="F101" s="45" t="s">
        <v>261</v>
      </c>
      <c r="G101" s="2" t="s">
        <v>262</v>
      </c>
      <c r="H101" s="44">
        <v>26341.51</v>
      </c>
      <c r="I101" s="31">
        <v>9167.7000000000007</v>
      </c>
      <c r="J101" s="28">
        <v>0</v>
      </c>
      <c r="K101" s="46">
        <v>35509.21</v>
      </c>
      <c r="L101" s="46">
        <f>Tabel2[[#This Row],[TOTAAL]]*2</f>
        <v>71018.42</v>
      </c>
    </row>
    <row r="102" spans="6:12">
      <c r="F102" s="45" t="s">
        <v>263</v>
      </c>
      <c r="G102" s="2" t="s">
        <v>264</v>
      </c>
      <c r="H102" s="44">
        <v>57106.47</v>
      </c>
      <c r="I102" s="31">
        <v>19874.91</v>
      </c>
      <c r="J102" s="28">
        <v>0</v>
      </c>
      <c r="K102" s="46">
        <v>76981.38</v>
      </c>
      <c r="L102" s="46">
        <f>Tabel2[[#This Row],[TOTAAL]]*2</f>
        <v>153962.76</v>
      </c>
    </row>
    <row r="103" spans="6:12">
      <c r="F103" s="45" t="s">
        <v>265</v>
      </c>
      <c r="G103" s="2" t="s">
        <v>266</v>
      </c>
      <c r="H103" s="44">
        <v>71225.19</v>
      </c>
      <c r="I103" s="31">
        <v>24788.69</v>
      </c>
      <c r="J103" s="28">
        <v>0</v>
      </c>
      <c r="K103" s="46">
        <v>96013.88</v>
      </c>
      <c r="L103" s="46">
        <f>Tabel2[[#This Row],[TOTAAL]]*2</f>
        <v>192027.76</v>
      </c>
    </row>
    <row r="104" spans="6:12">
      <c r="F104" s="45" t="s">
        <v>267</v>
      </c>
      <c r="G104" s="2" t="s">
        <v>268</v>
      </c>
      <c r="H104" s="44">
        <v>134276.18</v>
      </c>
      <c r="I104" s="31">
        <v>46732.480000000003</v>
      </c>
      <c r="J104" s="28">
        <v>78612.240000000005</v>
      </c>
      <c r="K104" s="46">
        <v>259620.90000000002</v>
      </c>
      <c r="L104" s="46">
        <f>Tabel2[[#This Row],[TOTAAL]]*2</f>
        <v>519241.80000000005</v>
      </c>
    </row>
    <row r="105" spans="6:12">
      <c r="F105" s="45" t="s">
        <v>269</v>
      </c>
      <c r="G105" s="2" t="s">
        <v>270</v>
      </c>
      <c r="H105" s="44">
        <v>33947.61</v>
      </c>
      <c r="I105" s="31">
        <v>0</v>
      </c>
      <c r="J105" s="28">
        <v>0</v>
      </c>
      <c r="K105" s="46">
        <v>33947.61</v>
      </c>
      <c r="L105" s="46">
        <f>Tabel2[[#This Row],[TOTAAL]]*2</f>
        <v>67895.22</v>
      </c>
    </row>
    <row r="106" spans="6:12">
      <c r="F106" s="45" t="s">
        <v>271</v>
      </c>
      <c r="G106" s="2" t="s">
        <v>272</v>
      </c>
      <c r="H106" s="44">
        <v>26530.99</v>
      </c>
      <c r="I106" s="31">
        <v>9233.65</v>
      </c>
      <c r="J106" s="28">
        <v>15639.96</v>
      </c>
      <c r="K106" s="46">
        <v>51404.6</v>
      </c>
      <c r="L106" s="46">
        <f>Tabel2[[#This Row],[TOTAAL]]*2</f>
        <v>102809.2</v>
      </c>
    </row>
    <row r="107" spans="6:12">
      <c r="F107" s="45" t="s">
        <v>273</v>
      </c>
      <c r="G107" s="2" t="s">
        <v>274</v>
      </c>
      <c r="H107" s="44">
        <v>42390.559999999998</v>
      </c>
      <c r="I107" s="31">
        <v>14753.3</v>
      </c>
      <c r="J107" s="28">
        <v>25007.31</v>
      </c>
      <c r="K107" s="46">
        <v>82151.17</v>
      </c>
      <c r="L107" s="46">
        <f>Tabel2[[#This Row],[TOTAAL]]*2</f>
        <v>164302.34</v>
      </c>
    </row>
    <row r="108" spans="6:12">
      <c r="F108" s="45" t="s">
        <v>275</v>
      </c>
      <c r="G108" s="2" t="s">
        <v>276</v>
      </c>
      <c r="H108" s="44">
        <v>38582.410000000003</v>
      </c>
      <c r="I108" s="31">
        <v>0</v>
      </c>
      <c r="J108" s="28">
        <v>0</v>
      </c>
      <c r="K108" s="46">
        <v>38582.410000000003</v>
      </c>
      <c r="L108" s="46">
        <f>Tabel2[[#This Row],[TOTAAL]]*2</f>
        <v>77164.820000000007</v>
      </c>
    </row>
    <row r="109" spans="6:12">
      <c r="F109" s="45" t="s">
        <v>277</v>
      </c>
      <c r="G109" s="2" t="s">
        <v>278</v>
      </c>
      <c r="H109" s="44">
        <v>38289.040000000001</v>
      </c>
      <c r="I109" s="31">
        <v>13325.83</v>
      </c>
      <c r="J109" s="28">
        <v>0</v>
      </c>
      <c r="K109" s="46">
        <v>51614.87</v>
      </c>
      <c r="L109" s="46">
        <f>Tabel2[[#This Row],[TOTAAL]]*2</f>
        <v>103229.74</v>
      </c>
    </row>
    <row r="110" spans="6:12">
      <c r="F110" s="45" t="s">
        <v>279</v>
      </c>
      <c r="G110" s="2" t="s">
        <v>280</v>
      </c>
      <c r="H110" s="44">
        <v>38820.639999999999</v>
      </c>
      <c r="I110" s="31">
        <v>13510.85</v>
      </c>
      <c r="J110" s="28">
        <v>0</v>
      </c>
      <c r="K110" s="46">
        <v>52331.49</v>
      </c>
      <c r="L110" s="46">
        <f>Tabel2[[#This Row],[TOTAAL]]*2</f>
        <v>104662.98</v>
      </c>
    </row>
    <row r="111" spans="6:12">
      <c r="F111" s="45" t="s">
        <v>281</v>
      </c>
      <c r="G111" s="2" t="s">
        <v>282</v>
      </c>
      <c r="H111" s="44">
        <v>86938.36</v>
      </c>
      <c r="I111" s="31">
        <v>0</v>
      </c>
      <c r="J111" s="28">
        <v>0</v>
      </c>
      <c r="K111" s="46">
        <v>86938.36</v>
      </c>
      <c r="L111" s="46">
        <f>Tabel2[[#This Row],[TOTAAL]]*2</f>
        <v>173876.72</v>
      </c>
    </row>
    <row r="112" spans="6:12">
      <c r="F112" s="45" t="s">
        <v>283</v>
      </c>
      <c r="G112" s="2" t="s">
        <v>284</v>
      </c>
      <c r="H112" s="44">
        <v>7828.81</v>
      </c>
      <c r="I112" s="31">
        <v>2724.68</v>
      </c>
      <c r="J112" s="28">
        <v>0</v>
      </c>
      <c r="K112" s="46">
        <v>10553.49</v>
      </c>
      <c r="L112" s="46">
        <f>Tabel2[[#This Row],[TOTAAL]]*2</f>
        <v>21106.98</v>
      </c>
    </row>
    <row r="113" spans="6:12">
      <c r="F113" s="45" t="s">
        <v>285</v>
      </c>
      <c r="G113" s="2" t="s">
        <v>286</v>
      </c>
      <c r="H113" s="44">
        <v>122025.95</v>
      </c>
      <c r="I113" s="31">
        <v>42469</v>
      </c>
      <c r="J113" s="28">
        <v>0</v>
      </c>
      <c r="K113" s="46">
        <v>164494.95000000001</v>
      </c>
      <c r="L113" s="46">
        <f>Tabel2[[#This Row],[TOTAAL]]*2</f>
        <v>328989.90000000002</v>
      </c>
    </row>
    <row r="114" spans="6:12">
      <c r="F114" s="45" t="s">
        <v>287</v>
      </c>
      <c r="G114" s="2" t="s">
        <v>288</v>
      </c>
      <c r="H114" s="44">
        <v>41392.269999999997</v>
      </c>
      <c r="I114" s="31">
        <v>0</v>
      </c>
      <c r="J114" s="28">
        <v>0</v>
      </c>
      <c r="K114" s="46">
        <v>41392.269999999997</v>
      </c>
      <c r="L114" s="46">
        <f>Tabel2[[#This Row],[TOTAAL]]*2</f>
        <v>82784.539999999994</v>
      </c>
    </row>
    <row r="115" spans="6:12">
      <c r="F115" s="45" t="s">
        <v>289</v>
      </c>
      <c r="G115" s="2" t="s">
        <v>290</v>
      </c>
      <c r="H115" s="44">
        <v>30715.77</v>
      </c>
      <c r="I115" s="31">
        <v>10690.09</v>
      </c>
      <c r="J115" s="28">
        <v>17939.419999999998</v>
      </c>
      <c r="K115" s="46">
        <v>59345.279999999999</v>
      </c>
      <c r="L115" s="46">
        <f>Tabel2[[#This Row],[TOTAAL]]*2</f>
        <v>118690.56</v>
      </c>
    </row>
    <row r="116" spans="6:12">
      <c r="F116" s="45" t="s">
        <v>291</v>
      </c>
      <c r="G116" s="2" t="s">
        <v>292</v>
      </c>
      <c r="H116" s="44">
        <v>37817.43</v>
      </c>
      <c r="I116" s="31">
        <v>13161.7</v>
      </c>
      <c r="J116" s="28">
        <v>22097.05</v>
      </c>
      <c r="K116" s="46">
        <v>73076.180000000008</v>
      </c>
      <c r="L116" s="46">
        <f>Tabel2[[#This Row],[TOTAAL]]*2</f>
        <v>146152.36000000002</v>
      </c>
    </row>
    <row r="117" spans="6:12">
      <c r="F117" s="45" t="s">
        <v>293</v>
      </c>
      <c r="G117" s="2" t="s">
        <v>294</v>
      </c>
      <c r="H117" s="44">
        <v>40226.120000000003</v>
      </c>
      <c r="I117" s="31">
        <v>0</v>
      </c>
      <c r="J117" s="28">
        <v>0</v>
      </c>
      <c r="K117" s="46">
        <v>40226.120000000003</v>
      </c>
      <c r="L117" s="46">
        <f>Tabel2[[#This Row],[TOTAAL]]*2</f>
        <v>80452.240000000005</v>
      </c>
    </row>
    <row r="118" spans="6:12">
      <c r="F118" s="45" t="s">
        <v>295</v>
      </c>
      <c r="G118" s="2" t="s">
        <v>296</v>
      </c>
      <c r="H118" s="44">
        <v>55409.39</v>
      </c>
      <c r="I118" s="31">
        <v>19284.27</v>
      </c>
      <c r="J118" s="28">
        <v>0</v>
      </c>
      <c r="K118" s="46">
        <v>74693.66</v>
      </c>
      <c r="L118" s="46">
        <f>Tabel2[[#This Row],[TOTAAL]]*2</f>
        <v>149387.32</v>
      </c>
    </row>
    <row r="119" spans="6:12">
      <c r="F119" s="45" t="s">
        <v>297</v>
      </c>
      <c r="G119" s="2" t="s">
        <v>298</v>
      </c>
      <c r="H119" s="44">
        <v>146123.88</v>
      </c>
      <c r="I119" s="31">
        <v>50855.87</v>
      </c>
      <c r="J119" s="28">
        <v>0</v>
      </c>
      <c r="K119" s="46">
        <v>196979.75</v>
      </c>
      <c r="L119" s="46">
        <f>Tabel2[[#This Row],[TOTAAL]]*2</f>
        <v>393959.5</v>
      </c>
    </row>
    <row r="120" spans="6:12">
      <c r="F120" s="45" t="s">
        <v>299</v>
      </c>
      <c r="G120" s="2" t="s">
        <v>300</v>
      </c>
      <c r="H120" s="44">
        <v>43304.87</v>
      </c>
      <c r="I120" s="31">
        <v>0</v>
      </c>
      <c r="J120" s="28">
        <v>0</v>
      </c>
      <c r="K120" s="46">
        <v>43304.87</v>
      </c>
      <c r="L120" s="46">
        <f>Tabel2[[#This Row],[TOTAAL]]*2</f>
        <v>86609.74</v>
      </c>
    </row>
    <row r="121" spans="6:12">
      <c r="F121" s="45" t="s">
        <v>301</v>
      </c>
      <c r="G121" s="2" t="s">
        <v>302</v>
      </c>
      <c r="H121" s="44">
        <v>112091.54</v>
      </c>
      <c r="I121" s="31">
        <v>39011.51</v>
      </c>
      <c r="J121" s="28">
        <v>64881.21</v>
      </c>
      <c r="K121" s="46">
        <v>215984.25999999998</v>
      </c>
      <c r="L121" s="46">
        <f>Tabel2[[#This Row],[TOTAAL]]*2</f>
        <v>431968.51999999996</v>
      </c>
    </row>
    <row r="122" spans="6:12">
      <c r="F122" s="45" t="s">
        <v>303</v>
      </c>
      <c r="G122" s="2" t="s">
        <v>304</v>
      </c>
      <c r="H122" s="44">
        <v>54177.24</v>
      </c>
      <c r="I122" s="31">
        <v>18855.45</v>
      </c>
      <c r="J122" s="28">
        <v>0</v>
      </c>
      <c r="K122" s="46">
        <v>73032.69</v>
      </c>
      <c r="L122" s="46">
        <f>Tabel2[[#This Row],[TOTAAL]]*2</f>
        <v>146065.38</v>
      </c>
    </row>
    <row r="123" spans="6:12">
      <c r="F123" s="45" t="s">
        <v>305</v>
      </c>
      <c r="G123" s="2" t="s">
        <v>306</v>
      </c>
      <c r="H123" s="44">
        <v>72889.09</v>
      </c>
      <c r="I123" s="31">
        <v>25367.78</v>
      </c>
      <c r="J123" s="28">
        <v>0</v>
      </c>
      <c r="K123" s="46">
        <v>98256.87</v>
      </c>
      <c r="L123" s="46">
        <f>Tabel2[[#This Row],[TOTAAL]]*2</f>
        <v>196513.74</v>
      </c>
    </row>
    <row r="124" spans="6:12">
      <c r="F124" s="45" t="s">
        <v>307</v>
      </c>
      <c r="G124" s="2" t="s">
        <v>308</v>
      </c>
      <c r="H124" s="44">
        <v>46387.73</v>
      </c>
      <c r="I124" s="31">
        <v>16144.44</v>
      </c>
      <c r="J124" s="28">
        <v>0</v>
      </c>
      <c r="K124" s="46">
        <v>62532.170000000006</v>
      </c>
      <c r="L124" s="46">
        <f>Tabel2[[#This Row],[TOTAAL]]*2</f>
        <v>125064.34000000001</v>
      </c>
    </row>
    <row r="125" spans="6:12">
      <c r="F125" s="45" t="s">
        <v>309</v>
      </c>
      <c r="G125" s="2" t="s">
        <v>310</v>
      </c>
      <c r="H125" s="44">
        <v>102315.98</v>
      </c>
      <c r="I125" s="31">
        <v>35609.29</v>
      </c>
      <c r="J125" s="28">
        <v>0</v>
      </c>
      <c r="K125" s="46">
        <v>137925.26999999999</v>
      </c>
      <c r="L125" s="46">
        <f>Tabel2[[#This Row],[TOTAAL]]*2</f>
        <v>275850.53999999998</v>
      </c>
    </row>
    <row r="126" spans="6:12">
      <c r="F126" s="45" t="s">
        <v>311</v>
      </c>
      <c r="G126" s="2" t="s">
        <v>312</v>
      </c>
      <c r="H126" s="44">
        <v>36652.120000000003</v>
      </c>
      <c r="I126" s="31">
        <v>0</v>
      </c>
      <c r="J126" s="28">
        <v>0</v>
      </c>
      <c r="K126" s="46">
        <v>36652.120000000003</v>
      </c>
      <c r="L126" s="46">
        <f>Tabel2[[#This Row],[TOTAAL]]*2</f>
        <v>73304.240000000005</v>
      </c>
    </row>
    <row r="127" spans="6:12">
      <c r="F127" s="45" t="s">
        <v>313</v>
      </c>
      <c r="G127" s="2" t="s">
        <v>314</v>
      </c>
      <c r="H127" s="44">
        <v>25510.87</v>
      </c>
      <c r="I127" s="31">
        <v>0</v>
      </c>
      <c r="J127" s="28">
        <v>0</v>
      </c>
      <c r="K127" s="46">
        <v>25510.87</v>
      </c>
      <c r="L127" s="46">
        <f>Tabel2[[#This Row],[TOTAAL]]*2</f>
        <v>51021.74</v>
      </c>
    </row>
    <row r="128" spans="6:12">
      <c r="F128" s="45" t="s">
        <v>315</v>
      </c>
      <c r="G128" s="2" t="s">
        <v>316</v>
      </c>
      <c r="H128" s="44">
        <v>73967.850000000006</v>
      </c>
      <c r="I128" s="31">
        <v>25743.22</v>
      </c>
      <c r="J128" s="28">
        <v>0</v>
      </c>
      <c r="K128" s="46">
        <v>99711.07</v>
      </c>
      <c r="L128" s="46">
        <f>Tabel2[[#This Row],[TOTAAL]]*2</f>
        <v>199422.14</v>
      </c>
    </row>
    <row r="129" spans="6:12">
      <c r="F129" s="45" t="s">
        <v>317</v>
      </c>
      <c r="G129" s="2" t="s">
        <v>318</v>
      </c>
      <c r="H129" s="44">
        <v>48201.33</v>
      </c>
      <c r="I129" s="31">
        <v>16775.63</v>
      </c>
      <c r="J129" s="28">
        <v>0</v>
      </c>
      <c r="K129" s="46">
        <v>64976.960000000006</v>
      </c>
      <c r="L129" s="46">
        <f>Tabel2[[#This Row],[TOTAAL]]*2</f>
        <v>129953.92000000001</v>
      </c>
    </row>
    <row r="130" spans="6:12">
      <c r="F130" s="45" t="s">
        <v>319</v>
      </c>
      <c r="G130" s="2" t="s">
        <v>320</v>
      </c>
      <c r="H130" s="44">
        <v>49194.46</v>
      </c>
      <c r="I130" s="31">
        <v>17121.27</v>
      </c>
      <c r="J130" s="28">
        <v>0</v>
      </c>
      <c r="K130" s="46">
        <v>66315.73</v>
      </c>
      <c r="L130" s="46">
        <f>Tabel2[[#This Row],[TOTAAL]]*2</f>
        <v>132631.46</v>
      </c>
    </row>
    <row r="131" spans="6:12">
      <c r="F131" s="45" t="s">
        <v>321</v>
      </c>
      <c r="G131" s="2" t="s">
        <v>322</v>
      </c>
      <c r="H131" s="44">
        <v>26434.7</v>
      </c>
      <c r="I131" s="31">
        <v>9200.14</v>
      </c>
      <c r="J131" s="28">
        <v>0</v>
      </c>
      <c r="K131" s="46">
        <v>35634.839999999997</v>
      </c>
      <c r="L131" s="46">
        <f>Tabel2[[#This Row],[TOTAAL]]*2</f>
        <v>71269.679999999993</v>
      </c>
    </row>
    <row r="132" spans="6:12">
      <c r="F132" s="45" t="s">
        <v>323</v>
      </c>
      <c r="G132" s="2" t="s">
        <v>324</v>
      </c>
      <c r="H132" s="44">
        <v>127630.65</v>
      </c>
      <c r="I132" s="31">
        <v>44419.62</v>
      </c>
      <c r="J132" s="28">
        <v>75332.58</v>
      </c>
      <c r="K132" s="46">
        <v>247382.84999999998</v>
      </c>
      <c r="L132" s="46">
        <f>Tabel2[[#This Row],[TOTAAL]]*2</f>
        <v>494765.69999999995</v>
      </c>
    </row>
    <row r="133" spans="6:12">
      <c r="F133" s="45" t="s">
        <v>325</v>
      </c>
      <c r="G133" s="2" t="s">
        <v>326</v>
      </c>
      <c r="H133" s="44">
        <v>34917.230000000003</v>
      </c>
      <c r="I133" s="31">
        <v>0</v>
      </c>
      <c r="J133" s="28">
        <v>0</v>
      </c>
      <c r="K133" s="46">
        <v>34917.230000000003</v>
      </c>
      <c r="L133" s="46">
        <f>Tabel2[[#This Row],[TOTAAL]]*2</f>
        <v>69834.460000000006</v>
      </c>
    </row>
    <row r="134" spans="6:12">
      <c r="F134" s="45" t="s">
        <v>327</v>
      </c>
      <c r="G134" s="2" t="s">
        <v>328</v>
      </c>
      <c r="H134" s="44">
        <v>82421.16</v>
      </c>
      <c r="I134" s="31">
        <v>28685.25</v>
      </c>
      <c r="J134" s="28">
        <v>48320.47</v>
      </c>
      <c r="K134" s="46">
        <v>159426.88</v>
      </c>
      <c r="L134" s="46">
        <f>Tabel2[[#This Row],[TOTAAL]]*2</f>
        <v>318853.76000000001</v>
      </c>
    </row>
    <row r="135" spans="6:12">
      <c r="F135" s="45" t="s">
        <v>329</v>
      </c>
      <c r="G135" s="2" t="s">
        <v>330</v>
      </c>
      <c r="H135" s="44">
        <v>80842.95</v>
      </c>
      <c r="I135" s="31">
        <v>28135.98</v>
      </c>
      <c r="J135" s="28">
        <v>47174.51</v>
      </c>
      <c r="K135" s="46">
        <v>156153.44</v>
      </c>
      <c r="L135" s="46">
        <f>Tabel2[[#This Row],[TOTAAL]]*2</f>
        <v>312306.88</v>
      </c>
    </row>
    <row r="136" spans="6:12">
      <c r="F136" s="45" t="s">
        <v>331</v>
      </c>
      <c r="G136" s="2" t="s">
        <v>332</v>
      </c>
      <c r="H136" s="44">
        <v>50783.65</v>
      </c>
      <c r="I136" s="31">
        <v>0</v>
      </c>
      <c r="J136" s="28">
        <v>0</v>
      </c>
      <c r="K136" s="46">
        <v>50783.65</v>
      </c>
      <c r="L136" s="46">
        <f>Tabel2[[#This Row],[TOTAAL]]*2</f>
        <v>101567.3</v>
      </c>
    </row>
    <row r="137" spans="6:12">
      <c r="F137" s="45" t="s">
        <v>333</v>
      </c>
      <c r="G137" s="2" t="s">
        <v>334</v>
      </c>
      <c r="H137" s="44">
        <v>31142.93</v>
      </c>
      <c r="I137" s="31">
        <v>10838.76</v>
      </c>
      <c r="J137" s="28">
        <v>0</v>
      </c>
      <c r="K137" s="46">
        <v>41981.69</v>
      </c>
      <c r="L137" s="46">
        <f>Tabel2[[#This Row],[TOTAAL]]*2</f>
        <v>83963.38</v>
      </c>
    </row>
    <row r="138" spans="6:12">
      <c r="F138" s="45" t="s">
        <v>335</v>
      </c>
      <c r="G138" s="2" t="s">
        <v>336</v>
      </c>
      <c r="H138" s="44">
        <v>76335.91</v>
      </c>
      <c r="I138" s="31">
        <v>26567.38</v>
      </c>
      <c r="J138" s="28">
        <v>0</v>
      </c>
      <c r="K138" s="46">
        <v>102903.29000000001</v>
      </c>
      <c r="L138" s="46">
        <f>Tabel2[[#This Row],[TOTAAL]]*2</f>
        <v>205806.58000000002</v>
      </c>
    </row>
    <row r="139" spans="6:12">
      <c r="F139" s="45" t="s">
        <v>337</v>
      </c>
      <c r="G139" s="2" t="s">
        <v>338</v>
      </c>
      <c r="H139" s="44">
        <v>33613.06</v>
      </c>
      <c r="I139" s="31">
        <v>11698.44</v>
      </c>
      <c r="J139" s="28">
        <v>0</v>
      </c>
      <c r="K139" s="46">
        <v>45311.5</v>
      </c>
      <c r="L139" s="46">
        <f>Tabel2[[#This Row],[TOTAAL]]*2</f>
        <v>90623</v>
      </c>
    </row>
    <row r="140" spans="6:12">
      <c r="F140" s="45" t="s">
        <v>339</v>
      </c>
      <c r="G140" s="2" t="s">
        <v>340</v>
      </c>
      <c r="H140" s="44">
        <v>345274.62</v>
      </c>
      <c r="I140" s="31">
        <v>120166.82</v>
      </c>
      <c r="J140" s="28">
        <v>200838.83</v>
      </c>
      <c r="K140" s="46">
        <v>666280.27</v>
      </c>
      <c r="L140" s="46">
        <f>Tabel2[[#This Row],[TOTAAL]]*2</f>
        <v>1332560.54</v>
      </c>
    </row>
    <row r="141" spans="6:12">
      <c r="F141" s="45" t="s">
        <v>341</v>
      </c>
      <c r="G141" s="2" t="s">
        <v>342</v>
      </c>
      <c r="H141" s="44">
        <v>50953.43</v>
      </c>
      <c r="I141" s="31">
        <v>0</v>
      </c>
      <c r="J141" s="28">
        <v>0</v>
      </c>
      <c r="K141" s="46">
        <v>50953.43</v>
      </c>
      <c r="L141" s="46">
        <f>Tabel2[[#This Row],[TOTAAL]]*2</f>
        <v>101906.86</v>
      </c>
    </row>
    <row r="142" spans="6:12">
      <c r="F142" s="45" t="s">
        <v>343</v>
      </c>
      <c r="G142" s="2" t="s">
        <v>344</v>
      </c>
      <c r="H142" s="44">
        <v>65461.86</v>
      </c>
      <c r="I142" s="31">
        <v>22782.86</v>
      </c>
      <c r="J142" s="28">
        <v>0</v>
      </c>
      <c r="K142" s="46">
        <v>88244.72</v>
      </c>
      <c r="L142" s="46">
        <f>Tabel2[[#This Row],[TOTAAL]]*2</f>
        <v>176489.44</v>
      </c>
    </row>
    <row r="143" spans="6:12">
      <c r="F143" s="45" t="s">
        <v>345</v>
      </c>
      <c r="G143" s="2" t="s">
        <v>346</v>
      </c>
      <c r="H143" s="44">
        <v>61149.98</v>
      </c>
      <c r="I143" s="31">
        <v>0</v>
      </c>
      <c r="J143" s="28">
        <v>0</v>
      </c>
      <c r="K143" s="46">
        <v>61149.98</v>
      </c>
      <c r="L143" s="46">
        <f>Tabel2[[#This Row],[TOTAAL]]*2</f>
        <v>122299.96</v>
      </c>
    </row>
    <row r="144" spans="6:12">
      <c r="F144" s="45" t="s">
        <v>347</v>
      </c>
      <c r="G144" s="2" t="s">
        <v>348</v>
      </c>
      <c r="H144" s="44">
        <v>53972.68</v>
      </c>
      <c r="I144" s="31">
        <v>18784.25</v>
      </c>
      <c r="J144" s="28">
        <v>31210.25</v>
      </c>
      <c r="K144" s="46">
        <v>103967.18</v>
      </c>
      <c r="L144" s="46">
        <f>Tabel2[[#This Row],[TOTAAL]]*2</f>
        <v>207934.36</v>
      </c>
    </row>
    <row r="145" spans="6:12">
      <c r="F145" s="45" t="s">
        <v>349</v>
      </c>
      <c r="G145" s="2" t="s">
        <v>350</v>
      </c>
      <c r="H145" s="44">
        <v>63749.22</v>
      </c>
      <c r="I145" s="31">
        <v>22186.81</v>
      </c>
      <c r="J145" s="28">
        <v>0</v>
      </c>
      <c r="K145" s="46">
        <v>85936.03</v>
      </c>
      <c r="L145" s="46">
        <f>Tabel2[[#This Row],[TOTAAL]]*2</f>
        <v>171872.06</v>
      </c>
    </row>
    <row r="146" spans="6:12">
      <c r="F146" s="45" t="s">
        <v>351</v>
      </c>
      <c r="G146" s="2" t="s">
        <v>352</v>
      </c>
      <c r="H146" s="44">
        <v>47325.31</v>
      </c>
      <c r="I146" s="31">
        <v>16470.75</v>
      </c>
      <c r="J146" s="28">
        <v>0</v>
      </c>
      <c r="K146" s="46">
        <v>63796.06</v>
      </c>
      <c r="L146" s="46">
        <f>Tabel2[[#This Row],[TOTAAL]]*2</f>
        <v>127592.12</v>
      </c>
    </row>
    <row r="147" spans="6:12">
      <c r="F147" s="45" t="s">
        <v>353</v>
      </c>
      <c r="G147" s="2" t="s">
        <v>354</v>
      </c>
      <c r="H147" s="44">
        <v>102527.7</v>
      </c>
      <c r="I147" s="31">
        <v>35682.980000000003</v>
      </c>
      <c r="J147" s="28">
        <v>0</v>
      </c>
      <c r="K147" s="46">
        <v>138210.68</v>
      </c>
      <c r="L147" s="46">
        <f>Tabel2[[#This Row],[TOTAAL]]*2</f>
        <v>276421.36</v>
      </c>
    </row>
    <row r="148" spans="6:12">
      <c r="F148" s="45" t="s">
        <v>355</v>
      </c>
      <c r="G148" s="2" t="s">
        <v>356</v>
      </c>
      <c r="H148" s="44">
        <v>63196.34</v>
      </c>
      <c r="I148" s="31">
        <v>0</v>
      </c>
      <c r="J148" s="28">
        <v>0</v>
      </c>
      <c r="K148" s="46">
        <v>63196.34</v>
      </c>
      <c r="L148" s="46">
        <f>Tabel2[[#This Row],[TOTAAL]]*2</f>
        <v>126392.68</v>
      </c>
    </row>
    <row r="149" spans="6:12">
      <c r="F149" s="45" t="s">
        <v>357</v>
      </c>
      <c r="G149" s="2" t="s">
        <v>358</v>
      </c>
      <c r="H149" s="44">
        <v>31754.89</v>
      </c>
      <c r="I149" s="31">
        <v>11051.74</v>
      </c>
      <c r="J149" s="28">
        <v>0</v>
      </c>
      <c r="K149" s="46">
        <v>42806.63</v>
      </c>
      <c r="L149" s="46">
        <f>Tabel2[[#This Row],[TOTAAL]]*2</f>
        <v>85613.26</v>
      </c>
    </row>
    <row r="150" spans="6:12">
      <c r="F150" s="45" t="s">
        <v>359</v>
      </c>
      <c r="G150" s="2" t="s">
        <v>360</v>
      </c>
      <c r="H150" s="44">
        <v>75321.8</v>
      </c>
      <c r="I150" s="31">
        <v>26214.44</v>
      </c>
      <c r="J150" s="28">
        <v>43757.38</v>
      </c>
      <c r="K150" s="46">
        <v>145293.62</v>
      </c>
      <c r="L150" s="46">
        <f>Tabel2[[#This Row],[TOTAAL]]*2</f>
        <v>290587.24</v>
      </c>
    </row>
    <row r="151" spans="6:12">
      <c r="F151" s="45" t="s">
        <v>361</v>
      </c>
      <c r="G151" s="2" t="s">
        <v>362</v>
      </c>
      <c r="H151" s="44">
        <v>72814.06</v>
      </c>
      <c r="I151" s="31">
        <v>25341.67</v>
      </c>
      <c r="J151" s="28">
        <v>42521.14</v>
      </c>
      <c r="K151" s="46">
        <v>140676.87</v>
      </c>
      <c r="L151" s="46">
        <f>Tabel2[[#This Row],[TOTAAL]]*2</f>
        <v>281353.74</v>
      </c>
    </row>
    <row r="152" spans="6:12">
      <c r="F152" s="45" t="s">
        <v>363</v>
      </c>
      <c r="G152" s="2" t="s">
        <v>364</v>
      </c>
      <c r="H152" s="44">
        <v>37630.18</v>
      </c>
      <c r="I152" s="31">
        <v>13096.53</v>
      </c>
      <c r="J152" s="28">
        <v>0</v>
      </c>
      <c r="K152" s="46">
        <v>50726.71</v>
      </c>
      <c r="L152" s="46">
        <f>Tabel2[[#This Row],[TOTAAL]]*2</f>
        <v>101453.42</v>
      </c>
    </row>
    <row r="153" spans="6:12">
      <c r="F153" s="45" t="s">
        <v>365</v>
      </c>
      <c r="G153" s="2" t="s">
        <v>366</v>
      </c>
      <c r="H153" s="44">
        <v>22329.439999999999</v>
      </c>
      <c r="I153" s="31">
        <v>7771.37</v>
      </c>
      <c r="J153" s="28">
        <v>0</v>
      </c>
      <c r="K153" s="46">
        <v>30100.809999999998</v>
      </c>
      <c r="L153" s="46">
        <f>Tabel2[[#This Row],[TOTAAL]]*2</f>
        <v>60201.619999999995</v>
      </c>
    </row>
    <row r="154" spans="6:12">
      <c r="F154" s="45" t="s">
        <v>367</v>
      </c>
      <c r="G154" s="2" t="s">
        <v>368</v>
      </c>
      <c r="H154" s="44">
        <v>35698.54</v>
      </c>
      <c r="I154" s="31">
        <v>12424.26</v>
      </c>
      <c r="J154" s="28">
        <v>0</v>
      </c>
      <c r="K154" s="46">
        <v>48122.8</v>
      </c>
      <c r="L154" s="46">
        <f>Tabel2[[#This Row],[TOTAAL]]*2</f>
        <v>96245.6</v>
      </c>
    </row>
    <row r="155" spans="6:12">
      <c r="F155" s="45" t="s">
        <v>369</v>
      </c>
      <c r="G155" s="2" t="s">
        <v>370</v>
      </c>
      <c r="H155" s="44">
        <v>63447.02</v>
      </c>
      <c r="I155" s="31">
        <v>22081.63</v>
      </c>
      <c r="J155" s="28">
        <v>0</v>
      </c>
      <c r="K155" s="46">
        <v>85528.65</v>
      </c>
      <c r="L155" s="46">
        <f>Tabel2[[#This Row],[TOTAAL]]*2</f>
        <v>171057.3</v>
      </c>
    </row>
    <row r="156" spans="6:12">
      <c r="F156" s="45" t="s">
        <v>371</v>
      </c>
      <c r="G156" s="2" t="s">
        <v>372</v>
      </c>
      <c r="H156" s="44">
        <v>477615.37</v>
      </c>
      <c r="I156" s="31">
        <v>166225.71</v>
      </c>
      <c r="J156" s="28">
        <v>277302.64</v>
      </c>
      <c r="K156" s="46">
        <v>921143.72</v>
      </c>
      <c r="L156" s="46">
        <f>Tabel2[[#This Row],[TOTAAL]]*2</f>
        <v>1842287.44</v>
      </c>
    </row>
    <row r="157" spans="6:12">
      <c r="F157" s="45" t="s">
        <v>373</v>
      </c>
      <c r="G157" s="2" t="s">
        <v>374</v>
      </c>
      <c r="H157" s="44">
        <v>34873.49</v>
      </c>
      <c r="I157" s="31">
        <v>0</v>
      </c>
      <c r="J157" s="28">
        <v>0</v>
      </c>
      <c r="K157" s="46">
        <v>34873.49</v>
      </c>
      <c r="L157" s="46">
        <f>Tabel2[[#This Row],[TOTAAL]]*2</f>
        <v>69746.98</v>
      </c>
    </row>
    <row r="158" spans="6:12">
      <c r="F158" s="45" t="s">
        <v>375</v>
      </c>
      <c r="G158" s="2" t="s">
        <v>376</v>
      </c>
      <c r="H158" s="44">
        <v>52463.15</v>
      </c>
      <c r="I158" s="31">
        <v>0</v>
      </c>
      <c r="J158" s="28">
        <v>0</v>
      </c>
      <c r="K158" s="46">
        <v>52463.15</v>
      </c>
      <c r="L158" s="46">
        <f>Tabel2[[#This Row],[TOTAAL]]*2</f>
        <v>104926.3</v>
      </c>
    </row>
    <row r="159" spans="6:12">
      <c r="F159" s="45" t="s">
        <v>377</v>
      </c>
      <c r="G159" s="2" t="s">
        <v>378</v>
      </c>
      <c r="H159" s="44">
        <v>152217.26999999999</v>
      </c>
      <c r="I159" s="31">
        <v>52976.57</v>
      </c>
      <c r="J159" s="28">
        <v>0</v>
      </c>
      <c r="K159" s="46">
        <v>205193.84</v>
      </c>
      <c r="L159" s="46">
        <f>Tabel2[[#This Row],[TOTAAL]]*2</f>
        <v>410387.68</v>
      </c>
    </row>
    <row r="160" spans="6:12">
      <c r="F160" s="45" t="s">
        <v>379</v>
      </c>
      <c r="G160" s="2" t="s">
        <v>380</v>
      </c>
      <c r="H160" s="44">
        <v>25991.97</v>
      </c>
      <c r="I160" s="31">
        <v>9046.0499999999993</v>
      </c>
      <c r="J160" s="28">
        <v>0</v>
      </c>
      <c r="K160" s="46">
        <v>35038.020000000004</v>
      </c>
      <c r="L160" s="46">
        <f>Tabel2[[#This Row],[TOTAAL]]*2</f>
        <v>70076.040000000008</v>
      </c>
    </row>
    <row r="161" spans="6:12">
      <c r="F161" s="45" t="s">
        <v>381</v>
      </c>
      <c r="G161" s="2" t="s">
        <v>382</v>
      </c>
      <c r="H161" s="44">
        <v>103154.53</v>
      </c>
      <c r="I161" s="31">
        <v>35901.14</v>
      </c>
      <c r="J161" s="28">
        <v>59898.239999999998</v>
      </c>
      <c r="K161" s="46">
        <v>198953.90999999997</v>
      </c>
      <c r="L161" s="46">
        <f>Tabel2[[#This Row],[TOTAAL]]*2</f>
        <v>397907.81999999995</v>
      </c>
    </row>
    <row r="162" spans="6:12">
      <c r="F162" s="45" t="s">
        <v>383</v>
      </c>
      <c r="G162" s="2" t="s">
        <v>384</v>
      </c>
      <c r="H162" s="44">
        <v>64480.17</v>
      </c>
      <c r="I162" s="31">
        <v>22441.200000000001</v>
      </c>
      <c r="J162" s="28">
        <v>0</v>
      </c>
      <c r="K162" s="46">
        <v>86921.37</v>
      </c>
      <c r="L162" s="46">
        <f>Tabel2[[#This Row],[TOTAAL]]*2</f>
        <v>173842.74</v>
      </c>
    </row>
    <row r="163" spans="6:12">
      <c r="F163" s="45" t="s">
        <v>385</v>
      </c>
      <c r="G163" s="2" t="s">
        <v>386</v>
      </c>
      <c r="H163" s="44">
        <v>17385.77</v>
      </c>
      <c r="I163" s="31">
        <v>0</v>
      </c>
      <c r="J163" s="28">
        <v>0</v>
      </c>
      <c r="K163" s="46">
        <v>17385.77</v>
      </c>
      <c r="L163" s="46">
        <f>Tabel2[[#This Row],[TOTAAL]]*2</f>
        <v>34771.54</v>
      </c>
    </row>
    <row r="164" spans="6:12">
      <c r="F164" s="45" t="s">
        <v>387</v>
      </c>
      <c r="G164" s="2" t="s">
        <v>388</v>
      </c>
      <c r="H164" s="44">
        <v>31996.84</v>
      </c>
      <c r="I164" s="31">
        <v>0</v>
      </c>
      <c r="J164" s="28">
        <v>0</v>
      </c>
      <c r="K164" s="46">
        <v>31996.84</v>
      </c>
      <c r="L164" s="46">
        <f>Tabel2[[#This Row],[TOTAAL]]*2</f>
        <v>63993.68</v>
      </c>
    </row>
    <row r="165" spans="6:12">
      <c r="F165" s="45" t="s">
        <v>389</v>
      </c>
      <c r="G165" s="2" t="s">
        <v>390</v>
      </c>
      <c r="H165" s="44">
        <v>28335.21</v>
      </c>
      <c r="I165" s="31">
        <v>9861.57</v>
      </c>
      <c r="J165" s="28">
        <v>0</v>
      </c>
      <c r="K165" s="46">
        <v>38196.78</v>
      </c>
      <c r="L165" s="46">
        <f>Tabel2[[#This Row],[TOTAAL]]*2</f>
        <v>76393.56</v>
      </c>
    </row>
    <row r="166" spans="6:12">
      <c r="F166" s="45" t="s">
        <v>391</v>
      </c>
      <c r="G166" s="2" t="s">
        <v>392</v>
      </c>
      <c r="H166" s="44">
        <v>86499.47</v>
      </c>
      <c r="I166" s="31">
        <v>30104.63</v>
      </c>
      <c r="J166" s="28">
        <v>0</v>
      </c>
      <c r="K166" s="46">
        <v>116604.1</v>
      </c>
      <c r="L166" s="46">
        <f>Tabel2[[#This Row],[TOTAAL]]*2</f>
        <v>233208.2</v>
      </c>
    </row>
    <row r="167" spans="6:12">
      <c r="F167" s="45" t="s">
        <v>393</v>
      </c>
      <c r="G167" s="2" t="s">
        <v>394</v>
      </c>
      <c r="H167" s="44">
        <v>173560.84</v>
      </c>
      <c r="I167" s="31">
        <v>60404.82</v>
      </c>
      <c r="J167" s="28">
        <v>0</v>
      </c>
      <c r="K167" s="46">
        <v>233965.66</v>
      </c>
      <c r="L167" s="46">
        <f>Tabel2[[#This Row],[TOTAAL]]*2</f>
        <v>467931.32</v>
      </c>
    </row>
    <row r="168" spans="6:12">
      <c r="F168" s="45" t="s">
        <v>395</v>
      </c>
      <c r="G168" s="2" t="s">
        <v>396</v>
      </c>
      <c r="H168" s="44">
        <v>134350.13</v>
      </c>
      <c r="I168" s="31">
        <v>46758.22</v>
      </c>
      <c r="J168" s="28">
        <v>78419.649999999994</v>
      </c>
      <c r="K168" s="46">
        <v>259528</v>
      </c>
      <c r="L168" s="46">
        <f>Tabel2[[#This Row],[TOTAAL]]*2</f>
        <v>519056</v>
      </c>
    </row>
    <row r="169" spans="6:12">
      <c r="F169" s="45" t="s">
        <v>397</v>
      </c>
      <c r="G169" s="2" t="s">
        <v>398</v>
      </c>
      <c r="H169" s="44">
        <v>72428.28</v>
      </c>
      <c r="I169" s="31">
        <v>25207.4</v>
      </c>
      <c r="J169" s="28">
        <v>0</v>
      </c>
      <c r="K169" s="46">
        <v>97635.68</v>
      </c>
      <c r="L169" s="46">
        <f>Tabel2[[#This Row],[TOTAAL]]*2</f>
        <v>195271.36</v>
      </c>
    </row>
    <row r="170" spans="6:12">
      <c r="F170" s="45" t="s">
        <v>399</v>
      </c>
      <c r="G170" s="2" t="s">
        <v>400</v>
      </c>
      <c r="H170" s="44">
        <v>14294.61</v>
      </c>
      <c r="I170" s="31">
        <v>4974.99</v>
      </c>
      <c r="J170" s="28">
        <v>0</v>
      </c>
      <c r="K170" s="46">
        <v>19269.599999999999</v>
      </c>
      <c r="L170" s="46">
        <f>Tabel2[[#This Row],[TOTAAL]]*2</f>
        <v>38539.199999999997</v>
      </c>
    </row>
    <row r="171" spans="6:12">
      <c r="F171" s="45" t="s">
        <v>401</v>
      </c>
      <c r="G171" s="2" t="s">
        <v>402</v>
      </c>
      <c r="H171" s="44">
        <v>55339.19</v>
      </c>
      <c r="I171" s="31">
        <v>0</v>
      </c>
      <c r="J171" s="28">
        <v>0</v>
      </c>
      <c r="K171" s="46">
        <v>55339.19</v>
      </c>
      <c r="L171" s="46">
        <f>Tabel2[[#This Row],[TOTAAL]]*2</f>
        <v>110678.38</v>
      </c>
    </row>
    <row r="172" spans="6:12">
      <c r="F172" s="45" t="s">
        <v>403</v>
      </c>
      <c r="G172" s="2" t="s">
        <v>404</v>
      </c>
      <c r="H172" s="44">
        <v>58605.34</v>
      </c>
      <c r="I172" s="31">
        <v>20396.57</v>
      </c>
      <c r="J172" s="28">
        <v>0</v>
      </c>
      <c r="K172" s="46">
        <v>79001.91</v>
      </c>
      <c r="L172" s="46">
        <f>Tabel2[[#This Row],[TOTAAL]]*2</f>
        <v>158003.82</v>
      </c>
    </row>
    <row r="173" spans="6:12">
      <c r="F173" s="45" t="s">
        <v>405</v>
      </c>
      <c r="G173" s="2" t="s">
        <v>406</v>
      </c>
      <c r="H173" s="44">
        <v>25115.27</v>
      </c>
      <c r="I173" s="31">
        <v>0</v>
      </c>
      <c r="J173" s="28">
        <v>0</v>
      </c>
      <c r="K173" s="46">
        <v>25115.27</v>
      </c>
      <c r="L173" s="46">
        <f>Tabel2[[#This Row],[TOTAAL]]*2</f>
        <v>50230.54</v>
      </c>
    </row>
    <row r="174" spans="6:12">
      <c r="F174" s="45" t="s">
        <v>407</v>
      </c>
      <c r="G174" s="2" t="s">
        <v>408</v>
      </c>
      <c r="H174" s="44">
        <v>102046.91</v>
      </c>
      <c r="I174" s="31">
        <v>35515.65</v>
      </c>
      <c r="J174" s="28">
        <v>0</v>
      </c>
      <c r="K174" s="46">
        <v>137562.56</v>
      </c>
      <c r="L174" s="46">
        <f>Tabel2[[#This Row],[TOTAAL]]*2</f>
        <v>275125.12</v>
      </c>
    </row>
    <row r="175" spans="6:12">
      <c r="F175" s="45" t="s">
        <v>409</v>
      </c>
      <c r="G175" s="2" t="s">
        <v>410</v>
      </c>
      <c r="H175" s="44">
        <v>160689.41</v>
      </c>
      <c r="I175" s="31">
        <v>55925.15</v>
      </c>
      <c r="J175" s="28">
        <v>0</v>
      </c>
      <c r="K175" s="46">
        <v>216614.56</v>
      </c>
      <c r="L175" s="46">
        <f>Tabel2[[#This Row],[TOTAAL]]*2</f>
        <v>433229.12</v>
      </c>
    </row>
    <row r="176" spans="6:12">
      <c r="F176" s="45" t="s">
        <v>411</v>
      </c>
      <c r="G176" s="2" t="s">
        <v>412</v>
      </c>
      <c r="H176" s="44">
        <v>63441.65</v>
      </c>
      <c r="I176" s="31">
        <v>22079.759999999998</v>
      </c>
      <c r="J176" s="28">
        <v>0</v>
      </c>
      <c r="K176" s="46">
        <v>85521.41</v>
      </c>
      <c r="L176" s="46">
        <f>Tabel2[[#This Row],[TOTAAL]]*2</f>
        <v>171042.82</v>
      </c>
    </row>
    <row r="177" spans="6:12">
      <c r="F177" s="45" t="s">
        <v>413</v>
      </c>
      <c r="G177" s="2" t="s">
        <v>414</v>
      </c>
      <c r="H177" s="44">
        <v>95536.37</v>
      </c>
      <c r="I177" s="31">
        <v>33249.769999999997</v>
      </c>
      <c r="J177" s="28">
        <v>55301.23</v>
      </c>
      <c r="K177" s="46">
        <v>184087.37</v>
      </c>
      <c r="L177" s="46">
        <f>Tabel2[[#This Row],[TOTAAL]]*2</f>
        <v>368174.74</v>
      </c>
    </row>
    <row r="178" spans="6:12">
      <c r="F178" s="45" t="s">
        <v>415</v>
      </c>
      <c r="G178" s="2" t="s">
        <v>416</v>
      </c>
      <c r="H178" s="44">
        <v>61706.31</v>
      </c>
      <c r="I178" s="31">
        <v>0</v>
      </c>
      <c r="J178" s="28">
        <v>0</v>
      </c>
      <c r="K178" s="46">
        <v>61706.31</v>
      </c>
      <c r="L178" s="46">
        <f>Tabel2[[#This Row],[TOTAAL]]*2</f>
        <v>123412.62</v>
      </c>
    </row>
    <row r="179" spans="6:12">
      <c r="F179" s="45" t="s">
        <v>417</v>
      </c>
      <c r="G179" s="2" t="s">
        <v>418</v>
      </c>
      <c r="H179" s="44">
        <v>387091.1</v>
      </c>
      <c r="I179" s="31">
        <v>134720.31</v>
      </c>
      <c r="J179" s="28">
        <v>226168.56</v>
      </c>
      <c r="K179" s="46">
        <v>747979.97</v>
      </c>
      <c r="L179" s="46">
        <f>Tabel2[[#This Row],[TOTAAL]]*2</f>
        <v>1495959.94</v>
      </c>
    </row>
    <row r="180" spans="6:12">
      <c r="F180" s="45" t="s">
        <v>419</v>
      </c>
      <c r="G180" s="2" t="s">
        <v>420</v>
      </c>
      <c r="H180" s="44">
        <v>39388.339999999997</v>
      </c>
      <c r="I180" s="31">
        <v>13708.43</v>
      </c>
      <c r="J180" s="28">
        <v>0</v>
      </c>
      <c r="K180" s="46">
        <v>53096.77</v>
      </c>
      <c r="L180" s="46">
        <f>Tabel2[[#This Row],[TOTAAL]]*2</f>
        <v>106193.54</v>
      </c>
    </row>
    <row r="181" spans="6:12">
      <c r="F181" s="45" t="s">
        <v>421</v>
      </c>
      <c r="G181" s="2" t="s">
        <v>422</v>
      </c>
      <c r="H181" s="44">
        <v>74404.67</v>
      </c>
      <c r="I181" s="31">
        <v>25895.25</v>
      </c>
      <c r="J181" s="28">
        <v>43141.46</v>
      </c>
      <c r="K181" s="46">
        <v>143441.38</v>
      </c>
      <c r="L181" s="46">
        <f>Tabel2[[#This Row],[TOTAAL]]*2</f>
        <v>286882.76</v>
      </c>
    </row>
    <row r="182" spans="6:12">
      <c r="F182" s="45" t="s">
        <v>423</v>
      </c>
      <c r="G182" s="2" t="s">
        <v>424</v>
      </c>
      <c r="H182" s="44">
        <v>45554.11</v>
      </c>
      <c r="I182" s="31">
        <v>15854.31</v>
      </c>
      <c r="J182" s="28">
        <v>0</v>
      </c>
      <c r="K182" s="46">
        <v>61408.42</v>
      </c>
      <c r="L182" s="46">
        <f>Tabel2[[#This Row],[TOTAAL]]*2</f>
        <v>122816.84</v>
      </c>
    </row>
    <row r="183" spans="6:12">
      <c r="F183" s="45" t="s">
        <v>425</v>
      </c>
      <c r="G183" s="2" t="s">
        <v>426</v>
      </c>
      <c r="H183" s="44">
        <v>135452.93</v>
      </c>
      <c r="I183" s="31">
        <v>47142.03</v>
      </c>
      <c r="J183" s="28">
        <v>78687.77</v>
      </c>
      <c r="K183" s="46">
        <v>261282.72999999998</v>
      </c>
      <c r="L183" s="46">
        <f>Tabel2[[#This Row],[TOTAAL]]*2</f>
        <v>522565.45999999996</v>
      </c>
    </row>
    <row r="184" spans="6:12">
      <c r="F184" s="45" t="s">
        <v>427</v>
      </c>
      <c r="G184" s="2" t="s">
        <v>428</v>
      </c>
      <c r="H184" s="44">
        <v>66806.710000000006</v>
      </c>
      <c r="I184" s="31">
        <v>23250.91</v>
      </c>
      <c r="J184" s="28">
        <v>0</v>
      </c>
      <c r="K184" s="46">
        <v>90057.62000000001</v>
      </c>
      <c r="L184" s="46">
        <f>Tabel2[[#This Row],[TOTAAL]]*2</f>
        <v>180115.24000000002</v>
      </c>
    </row>
    <row r="185" spans="6:12">
      <c r="F185" s="45" t="s">
        <v>429</v>
      </c>
      <c r="G185" s="2" t="s">
        <v>430</v>
      </c>
      <c r="H185" s="44">
        <v>93997.56</v>
      </c>
      <c r="I185" s="31">
        <v>32714.21</v>
      </c>
      <c r="J185" s="28">
        <v>54804.77</v>
      </c>
      <c r="K185" s="46">
        <v>181516.53999999998</v>
      </c>
      <c r="L185" s="46">
        <f>Tabel2[[#This Row],[TOTAAL]]*2</f>
        <v>363033.07999999996</v>
      </c>
    </row>
    <row r="186" spans="6:12">
      <c r="F186" s="45" t="s">
        <v>431</v>
      </c>
      <c r="G186" s="2" t="s">
        <v>432</v>
      </c>
      <c r="H186" s="44">
        <v>33974.22</v>
      </c>
      <c r="I186" s="31">
        <v>11824.13</v>
      </c>
      <c r="J186" s="28">
        <v>0</v>
      </c>
      <c r="K186" s="46">
        <v>45798.35</v>
      </c>
      <c r="L186" s="46">
        <f>Tabel2[[#This Row],[TOTAAL]]*2</f>
        <v>91596.7</v>
      </c>
    </row>
    <row r="187" spans="6:12">
      <c r="F187" s="45" t="s">
        <v>433</v>
      </c>
      <c r="G187" s="2" t="s">
        <v>434</v>
      </c>
      <c r="H187" s="44">
        <v>42803.08</v>
      </c>
      <c r="I187" s="31">
        <v>14896.87</v>
      </c>
      <c r="J187" s="28">
        <v>0</v>
      </c>
      <c r="K187" s="46">
        <v>57699.950000000004</v>
      </c>
      <c r="L187" s="46">
        <f>Tabel2[[#This Row],[TOTAAL]]*2</f>
        <v>115399.90000000001</v>
      </c>
    </row>
    <row r="188" spans="6:12">
      <c r="F188" s="45" t="s">
        <v>435</v>
      </c>
      <c r="G188" s="2" t="s">
        <v>436</v>
      </c>
      <c r="H188" s="44">
        <v>26345.51</v>
      </c>
      <c r="I188" s="31">
        <v>0</v>
      </c>
      <c r="J188" s="28">
        <v>0</v>
      </c>
      <c r="K188" s="46">
        <v>26345.51</v>
      </c>
      <c r="L188" s="46">
        <f>Tabel2[[#This Row],[TOTAAL]]*2</f>
        <v>52691.02</v>
      </c>
    </row>
    <row r="189" spans="6:12">
      <c r="F189" s="45" t="s">
        <v>437</v>
      </c>
      <c r="G189" s="2" t="s">
        <v>438</v>
      </c>
      <c r="H189" s="44">
        <v>153194.44</v>
      </c>
      <c r="I189" s="31">
        <v>53316.66</v>
      </c>
      <c r="J189" s="28">
        <v>0</v>
      </c>
      <c r="K189" s="46">
        <v>206511.1</v>
      </c>
      <c r="L189" s="46">
        <f>Tabel2[[#This Row],[TOTAAL]]*2</f>
        <v>413022.2</v>
      </c>
    </row>
    <row r="190" spans="6:12">
      <c r="F190" s="45" t="s">
        <v>439</v>
      </c>
      <c r="G190" s="2" t="s">
        <v>440</v>
      </c>
      <c r="H190" s="44">
        <v>44595.519999999997</v>
      </c>
      <c r="I190" s="31">
        <v>15520.69</v>
      </c>
      <c r="J190" s="28">
        <v>0</v>
      </c>
      <c r="K190" s="46">
        <v>60116.21</v>
      </c>
      <c r="L190" s="46">
        <f>Tabel2[[#This Row],[TOTAAL]]*2</f>
        <v>120232.42</v>
      </c>
    </row>
    <row r="191" spans="6:12">
      <c r="F191" s="45" t="s">
        <v>441</v>
      </c>
      <c r="G191" s="2" t="s">
        <v>442</v>
      </c>
      <c r="H191" s="44">
        <v>99399.38</v>
      </c>
      <c r="I191" s="31">
        <v>0</v>
      </c>
      <c r="J191" s="28">
        <v>0</v>
      </c>
      <c r="K191" s="46">
        <v>99399.38</v>
      </c>
      <c r="L191" s="46">
        <f>Tabel2[[#This Row],[TOTAAL]]*2</f>
        <v>198798.76</v>
      </c>
    </row>
    <row r="192" spans="6:12">
      <c r="F192" s="45" t="s">
        <v>443</v>
      </c>
      <c r="G192" s="2" t="s">
        <v>444</v>
      </c>
      <c r="H192" s="44">
        <v>45733.16</v>
      </c>
      <c r="I192" s="31">
        <v>15916.63</v>
      </c>
      <c r="J192" s="28">
        <v>0</v>
      </c>
      <c r="K192" s="46">
        <v>61649.79</v>
      </c>
      <c r="L192" s="46">
        <f>Tabel2[[#This Row],[TOTAAL]]*2</f>
        <v>123299.58</v>
      </c>
    </row>
    <row r="193" spans="6:12">
      <c r="F193" s="45" t="s">
        <v>445</v>
      </c>
      <c r="G193" s="2" t="s">
        <v>446</v>
      </c>
      <c r="H193" s="44">
        <v>40916.129999999997</v>
      </c>
      <c r="I193" s="31">
        <v>14240.14</v>
      </c>
      <c r="J193" s="28">
        <v>0</v>
      </c>
      <c r="K193" s="46">
        <v>55156.27</v>
      </c>
      <c r="L193" s="46">
        <f>Tabel2[[#This Row],[TOTAAL]]*2</f>
        <v>110312.54</v>
      </c>
    </row>
    <row r="194" spans="6:12">
      <c r="F194" s="45" t="s">
        <v>447</v>
      </c>
      <c r="G194" s="2" t="s">
        <v>448</v>
      </c>
      <c r="H194" s="44">
        <v>27181.21</v>
      </c>
      <c r="I194" s="31">
        <v>9459.94</v>
      </c>
      <c r="J194" s="28">
        <v>0</v>
      </c>
      <c r="K194" s="46">
        <v>36641.15</v>
      </c>
      <c r="L194" s="46">
        <f>Tabel2[[#This Row],[TOTAAL]]*2</f>
        <v>73282.3</v>
      </c>
    </row>
    <row r="195" spans="6:12">
      <c r="F195" s="45" t="s">
        <v>449</v>
      </c>
      <c r="G195" s="2" t="s">
        <v>450</v>
      </c>
      <c r="H195" s="44">
        <v>46591.05</v>
      </c>
      <c r="I195" s="31">
        <v>16215.2</v>
      </c>
      <c r="J195" s="28">
        <v>0</v>
      </c>
      <c r="K195" s="46">
        <v>62806.25</v>
      </c>
      <c r="L195" s="46">
        <f>Tabel2[[#This Row],[TOTAAL]]*2</f>
        <v>125612.5</v>
      </c>
    </row>
    <row r="196" spans="6:12">
      <c r="F196" s="45" t="s">
        <v>451</v>
      </c>
      <c r="G196" s="2" t="s">
        <v>452</v>
      </c>
      <c r="H196" s="44">
        <v>89147.07</v>
      </c>
      <c r="I196" s="31">
        <v>31026.09</v>
      </c>
      <c r="J196" s="28">
        <v>51721.57</v>
      </c>
      <c r="K196" s="46">
        <v>171894.73</v>
      </c>
      <c r="L196" s="46">
        <f>Tabel2[[#This Row],[TOTAAL]]*2</f>
        <v>343789.46</v>
      </c>
    </row>
    <row r="197" spans="6:12">
      <c r="F197" s="45" t="s">
        <v>453</v>
      </c>
      <c r="G197" s="2" t="s">
        <v>454</v>
      </c>
      <c r="H197" s="44">
        <v>154606.06</v>
      </c>
      <c r="I197" s="31">
        <v>53807.94</v>
      </c>
      <c r="J197" s="28">
        <v>0</v>
      </c>
      <c r="K197" s="46">
        <v>208414</v>
      </c>
      <c r="L197" s="46">
        <f>Tabel2[[#This Row],[TOTAAL]]*2</f>
        <v>416828</v>
      </c>
    </row>
    <row r="198" spans="6:12">
      <c r="F198" s="45" t="s">
        <v>455</v>
      </c>
      <c r="G198" s="2" t="s">
        <v>456</v>
      </c>
      <c r="H198" s="44">
        <v>47774.62</v>
      </c>
      <c r="I198" s="31">
        <v>16627.12</v>
      </c>
      <c r="J198" s="28">
        <v>0</v>
      </c>
      <c r="K198" s="46">
        <v>64401.740000000005</v>
      </c>
      <c r="L198" s="46">
        <f>Tabel2[[#This Row],[TOTAAL]]*2</f>
        <v>128803.48000000001</v>
      </c>
    </row>
    <row r="199" spans="6:12">
      <c r="F199" s="45" t="s">
        <v>457</v>
      </c>
      <c r="G199" s="2" t="s">
        <v>458</v>
      </c>
      <c r="H199" s="44">
        <v>331991.87</v>
      </c>
      <c r="I199" s="31">
        <v>115543.98</v>
      </c>
      <c r="J199" s="28">
        <v>195070.87</v>
      </c>
      <c r="K199" s="46">
        <v>642606.72</v>
      </c>
      <c r="L199" s="46">
        <f>Tabel2[[#This Row],[TOTAAL]]*2</f>
        <v>1285213.44</v>
      </c>
    </row>
    <row r="200" spans="6:12">
      <c r="F200" s="45" t="s">
        <v>459</v>
      </c>
      <c r="G200" s="2" t="s">
        <v>460</v>
      </c>
      <c r="H200" s="44">
        <v>52739.78</v>
      </c>
      <c r="I200" s="31">
        <v>18355.16</v>
      </c>
      <c r="J200" s="28">
        <v>0</v>
      </c>
      <c r="K200" s="46">
        <v>71094.94</v>
      </c>
      <c r="L200" s="46">
        <f>Tabel2[[#This Row],[TOTAAL]]*2</f>
        <v>142189.88</v>
      </c>
    </row>
    <row r="201" spans="6:12">
      <c r="F201" s="45" t="s">
        <v>461</v>
      </c>
      <c r="G201" s="2" t="s">
        <v>462</v>
      </c>
      <c r="H201" s="44">
        <v>91762.64</v>
      </c>
      <c r="I201" s="31">
        <v>31936.39</v>
      </c>
      <c r="J201" s="28">
        <v>0</v>
      </c>
      <c r="K201" s="46">
        <v>123699.03</v>
      </c>
      <c r="L201" s="46">
        <f>Tabel2[[#This Row],[TOTAAL]]*2</f>
        <v>247398.06</v>
      </c>
    </row>
    <row r="202" spans="6:12">
      <c r="F202" s="45" t="s">
        <v>463</v>
      </c>
      <c r="G202" s="2" t="s">
        <v>464</v>
      </c>
      <c r="H202" s="44">
        <v>30677.57</v>
      </c>
      <c r="I202" s="31">
        <v>0</v>
      </c>
      <c r="J202" s="28">
        <v>0</v>
      </c>
      <c r="K202" s="46">
        <v>30677.57</v>
      </c>
      <c r="L202" s="46">
        <f>Tabel2[[#This Row],[TOTAAL]]*2</f>
        <v>61355.14</v>
      </c>
    </row>
    <row r="203" spans="6:12">
      <c r="F203" s="45" t="s">
        <v>465</v>
      </c>
      <c r="G203" s="2" t="s">
        <v>466</v>
      </c>
      <c r="H203" s="44">
        <v>56122.18</v>
      </c>
      <c r="I203" s="31">
        <v>19532.349999999999</v>
      </c>
      <c r="J203" s="28">
        <v>0</v>
      </c>
      <c r="K203" s="46">
        <v>75654.53</v>
      </c>
      <c r="L203" s="46">
        <f>Tabel2[[#This Row],[TOTAAL]]*2</f>
        <v>151309.06</v>
      </c>
    </row>
    <row r="204" spans="6:12">
      <c r="F204" s="45" t="s">
        <v>467</v>
      </c>
      <c r="G204" s="2" t="s">
        <v>468</v>
      </c>
      <c r="H204" s="44">
        <v>128839.9</v>
      </c>
      <c r="I204" s="31">
        <v>44840.480000000003</v>
      </c>
      <c r="J204" s="28">
        <v>0</v>
      </c>
      <c r="K204" s="46">
        <v>173680.38</v>
      </c>
      <c r="L204" s="46">
        <f>Tabel2[[#This Row],[TOTAAL]]*2</f>
        <v>347360.76</v>
      </c>
    </row>
    <row r="205" spans="6:12">
      <c r="F205" s="45" t="s">
        <v>469</v>
      </c>
      <c r="G205" s="2" t="s">
        <v>470</v>
      </c>
      <c r="H205" s="44">
        <v>38322.5</v>
      </c>
      <c r="I205" s="31">
        <v>13337.48</v>
      </c>
      <c r="J205" s="28">
        <v>0</v>
      </c>
      <c r="K205" s="46">
        <v>51659.979999999996</v>
      </c>
      <c r="L205" s="46">
        <f>Tabel2[[#This Row],[TOTAAL]]*2</f>
        <v>103319.95999999999</v>
      </c>
    </row>
    <row r="206" spans="6:12">
      <c r="F206" s="45" t="s">
        <v>471</v>
      </c>
      <c r="G206" s="2" t="s">
        <v>472</v>
      </c>
      <c r="H206" s="44">
        <v>42545.9</v>
      </c>
      <c r="I206" s="31">
        <v>14807.36</v>
      </c>
      <c r="J206" s="28">
        <v>24366.6</v>
      </c>
      <c r="K206" s="46">
        <v>81719.86</v>
      </c>
      <c r="L206" s="46">
        <f>Tabel2[[#This Row],[TOTAAL]]*2</f>
        <v>163439.72</v>
      </c>
    </row>
    <row r="207" spans="6:12">
      <c r="F207" s="45" t="s">
        <v>473</v>
      </c>
      <c r="G207" s="2" t="s">
        <v>474</v>
      </c>
      <c r="H207" s="44">
        <v>92727.12</v>
      </c>
      <c r="I207" s="31">
        <v>0</v>
      </c>
      <c r="J207" s="28">
        <v>0</v>
      </c>
      <c r="K207" s="46">
        <v>92727.12</v>
      </c>
      <c r="L207" s="46">
        <f>Tabel2[[#This Row],[TOTAAL]]*2</f>
        <v>185454.24</v>
      </c>
    </row>
    <row r="208" spans="6:12">
      <c r="F208" s="45" t="s">
        <v>475</v>
      </c>
      <c r="G208" s="2" t="s">
        <v>476</v>
      </c>
      <c r="H208" s="44">
        <v>55091.85</v>
      </c>
      <c r="I208" s="31">
        <v>19173.759999999998</v>
      </c>
      <c r="J208" s="28">
        <v>0</v>
      </c>
      <c r="K208" s="46">
        <v>74265.61</v>
      </c>
      <c r="L208" s="46">
        <f>Tabel2[[#This Row],[TOTAAL]]*2</f>
        <v>148531.22</v>
      </c>
    </row>
    <row r="209" spans="6:12">
      <c r="F209" s="45" t="s">
        <v>477</v>
      </c>
      <c r="G209" s="2" t="s">
        <v>478</v>
      </c>
      <c r="H209" s="44">
        <v>95176.47</v>
      </c>
      <c r="I209" s="31">
        <v>33124.51</v>
      </c>
      <c r="J209" s="28">
        <v>55267.79</v>
      </c>
      <c r="K209" s="46">
        <v>183568.77000000002</v>
      </c>
      <c r="L209" s="46">
        <f>Tabel2[[#This Row],[TOTAAL]]*2</f>
        <v>367137.54000000004</v>
      </c>
    </row>
    <row r="210" spans="6:12">
      <c r="F210" s="45" t="s">
        <v>479</v>
      </c>
      <c r="G210" s="2" t="s">
        <v>480</v>
      </c>
      <c r="H210" s="44">
        <v>66006.7</v>
      </c>
      <c r="I210" s="31">
        <v>22972.48</v>
      </c>
      <c r="J210" s="28">
        <v>0</v>
      </c>
      <c r="K210" s="46">
        <v>88979.18</v>
      </c>
      <c r="L210" s="46">
        <f>Tabel2[[#This Row],[TOTAAL]]*2</f>
        <v>177958.36</v>
      </c>
    </row>
    <row r="211" spans="6:12">
      <c r="F211" s="45" t="s">
        <v>481</v>
      </c>
      <c r="G211" s="2" t="s">
        <v>482</v>
      </c>
      <c r="H211" s="44">
        <v>130951.19</v>
      </c>
      <c r="I211" s="31">
        <v>45575.28</v>
      </c>
      <c r="J211" s="28">
        <v>76261.240000000005</v>
      </c>
      <c r="K211" s="46">
        <v>252787.71000000002</v>
      </c>
      <c r="L211" s="46">
        <f>Tabel2[[#This Row],[TOTAAL]]*2</f>
        <v>505575.42000000004</v>
      </c>
    </row>
    <row r="212" spans="6:12">
      <c r="F212" s="45" t="s">
        <v>483</v>
      </c>
      <c r="G212" s="2" t="s">
        <v>484</v>
      </c>
      <c r="H212" s="44">
        <v>17750.77</v>
      </c>
      <c r="I212" s="31">
        <v>6177.85</v>
      </c>
      <c r="J212" s="28">
        <v>0</v>
      </c>
      <c r="K212" s="46">
        <v>23928.620000000003</v>
      </c>
      <c r="L212" s="46">
        <f>Tabel2[[#This Row],[TOTAAL]]*2</f>
        <v>47857.240000000005</v>
      </c>
    </row>
    <row r="213" spans="6:12">
      <c r="F213" s="45" t="s">
        <v>485</v>
      </c>
      <c r="G213" s="2" t="s">
        <v>486</v>
      </c>
      <c r="H213" s="44">
        <v>26588.39</v>
      </c>
      <c r="I213" s="31">
        <v>0</v>
      </c>
      <c r="J213" s="28">
        <v>0</v>
      </c>
      <c r="K213" s="46">
        <v>26588.39</v>
      </c>
      <c r="L213" s="46">
        <f>Tabel2[[#This Row],[TOTAAL]]*2</f>
        <v>53176.78</v>
      </c>
    </row>
    <row r="214" spans="6:12">
      <c r="F214" s="45" t="s">
        <v>487</v>
      </c>
      <c r="G214" s="2" t="s">
        <v>488</v>
      </c>
      <c r="H214" s="44">
        <v>80777.52</v>
      </c>
      <c r="I214" s="31">
        <v>28113.21</v>
      </c>
      <c r="J214" s="28">
        <v>0</v>
      </c>
      <c r="K214" s="46">
        <v>108890.73000000001</v>
      </c>
      <c r="L214" s="46">
        <f>Tabel2[[#This Row],[TOTAAL]]*2</f>
        <v>217781.46000000002</v>
      </c>
    </row>
    <row r="215" spans="6:12">
      <c r="F215" s="45" t="s">
        <v>489</v>
      </c>
      <c r="G215" s="2" t="s">
        <v>490</v>
      </c>
      <c r="H215" s="44">
        <v>69714.97</v>
      </c>
      <c r="I215" s="31">
        <v>24263.08</v>
      </c>
      <c r="J215" s="28">
        <v>0</v>
      </c>
      <c r="K215" s="46">
        <v>93978.05</v>
      </c>
      <c r="L215" s="46">
        <f>Tabel2[[#This Row],[TOTAAL]]*2</f>
        <v>187956.1</v>
      </c>
    </row>
    <row r="216" spans="6:12">
      <c r="F216" s="45" t="s">
        <v>491</v>
      </c>
      <c r="G216" s="2" t="s">
        <v>492</v>
      </c>
      <c r="H216" s="44">
        <v>100721.95</v>
      </c>
      <c r="I216" s="31">
        <v>35054.519999999997</v>
      </c>
      <c r="J216" s="28">
        <v>0</v>
      </c>
      <c r="K216" s="46">
        <v>135776.47</v>
      </c>
      <c r="L216" s="46">
        <f>Tabel2[[#This Row],[TOTAAL]]*2</f>
        <v>271552.94</v>
      </c>
    </row>
    <row r="217" spans="6:12">
      <c r="F217" s="45" t="s">
        <v>493</v>
      </c>
      <c r="G217" s="2" t="s">
        <v>494</v>
      </c>
      <c r="H217" s="44">
        <v>72838.12</v>
      </c>
      <c r="I217" s="31">
        <v>25350.04</v>
      </c>
      <c r="J217" s="28">
        <v>42475.92</v>
      </c>
      <c r="K217" s="46">
        <v>140664.08000000002</v>
      </c>
      <c r="L217" s="46">
        <f>Tabel2[[#This Row],[TOTAAL]]*2</f>
        <v>281328.16000000003</v>
      </c>
    </row>
    <row r="218" spans="6:12">
      <c r="F218" s="45" t="s">
        <v>495</v>
      </c>
      <c r="G218" s="2" t="s">
        <v>496</v>
      </c>
      <c r="H218" s="44">
        <v>61428.480000000003</v>
      </c>
      <c r="I218" s="31">
        <v>21379.11</v>
      </c>
      <c r="J218" s="28">
        <v>0</v>
      </c>
      <c r="K218" s="46">
        <v>82807.59</v>
      </c>
      <c r="L218" s="46">
        <f>Tabel2[[#This Row],[TOTAAL]]*2</f>
        <v>165615.18</v>
      </c>
    </row>
    <row r="219" spans="6:12">
      <c r="F219" s="45" t="s">
        <v>497</v>
      </c>
      <c r="G219" s="2" t="s">
        <v>498</v>
      </c>
      <c r="H219" s="44">
        <v>45576.639999999999</v>
      </c>
      <c r="I219" s="31">
        <v>15862.16</v>
      </c>
      <c r="J219" s="28">
        <v>0</v>
      </c>
      <c r="K219" s="46">
        <v>61438.8</v>
      </c>
      <c r="L219" s="46">
        <f>Tabel2[[#This Row],[TOTAAL]]*2</f>
        <v>122877.6</v>
      </c>
    </row>
    <row r="220" spans="6:12">
      <c r="F220" s="45" t="s">
        <v>499</v>
      </c>
      <c r="G220" s="2" t="s">
        <v>500</v>
      </c>
      <c r="H220" s="44">
        <v>65713.8</v>
      </c>
      <c r="I220" s="31">
        <v>22870.54</v>
      </c>
      <c r="J220" s="28">
        <v>0</v>
      </c>
      <c r="K220" s="46">
        <v>88584.34</v>
      </c>
      <c r="L220" s="46">
        <f>Tabel2[[#This Row],[TOTAAL]]*2</f>
        <v>177168.68</v>
      </c>
    </row>
    <row r="221" spans="6:12">
      <c r="F221" s="45" t="s">
        <v>501</v>
      </c>
      <c r="G221" s="2" t="s">
        <v>502</v>
      </c>
      <c r="H221" s="44">
        <v>48023.16</v>
      </c>
      <c r="I221" s="31">
        <v>16713.62</v>
      </c>
      <c r="J221" s="28">
        <v>0</v>
      </c>
      <c r="K221" s="46">
        <v>64736.78</v>
      </c>
      <c r="L221" s="46">
        <f>Tabel2[[#This Row],[TOTAAL]]*2</f>
        <v>129473.56</v>
      </c>
    </row>
    <row r="222" spans="6:12">
      <c r="F222" s="45" t="s">
        <v>503</v>
      </c>
      <c r="G222" s="2" t="s">
        <v>504</v>
      </c>
      <c r="H222" s="44">
        <v>284428.67</v>
      </c>
      <c r="I222" s="31">
        <v>98990.44</v>
      </c>
      <c r="J222" s="28">
        <v>164624.29999999999</v>
      </c>
      <c r="K222" s="46">
        <v>548043.40999999992</v>
      </c>
      <c r="L222" s="46">
        <f>Tabel2[[#This Row],[TOTAAL]]*2</f>
        <v>1096086.8199999998</v>
      </c>
    </row>
    <row r="223" spans="6:12">
      <c r="F223" s="45" t="s">
        <v>505</v>
      </c>
      <c r="G223" s="2" t="s">
        <v>506</v>
      </c>
      <c r="H223" s="44">
        <v>110741.48</v>
      </c>
      <c r="I223" s="31">
        <v>38541.64</v>
      </c>
      <c r="J223" s="28">
        <v>0</v>
      </c>
      <c r="K223" s="46">
        <v>149283.12</v>
      </c>
      <c r="L223" s="46">
        <f>Tabel2[[#This Row],[TOTAAL]]*2</f>
        <v>298566.24</v>
      </c>
    </row>
    <row r="224" spans="6:12">
      <c r="F224" s="45" t="s">
        <v>507</v>
      </c>
      <c r="G224" s="2" t="s">
        <v>508</v>
      </c>
      <c r="H224" s="44">
        <v>44381.91</v>
      </c>
      <c r="I224" s="31">
        <v>15446.35</v>
      </c>
      <c r="J224" s="28">
        <v>0</v>
      </c>
      <c r="K224" s="46">
        <v>59828.26</v>
      </c>
      <c r="L224" s="46">
        <f>Tabel2[[#This Row],[TOTAAL]]*2</f>
        <v>119656.52</v>
      </c>
    </row>
    <row r="225" spans="6:12">
      <c r="F225" s="45" t="s">
        <v>509</v>
      </c>
      <c r="G225" s="2" t="s">
        <v>510</v>
      </c>
      <c r="H225" s="44">
        <v>64899.8</v>
      </c>
      <c r="I225" s="31">
        <v>22587.25</v>
      </c>
      <c r="J225" s="28">
        <v>37553.919999999998</v>
      </c>
      <c r="K225" s="46">
        <v>125040.97</v>
      </c>
      <c r="L225" s="46">
        <f>Tabel2[[#This Row],[TOTAAL]]*2</f>
        <v>250081.94</v>
      </c>
    </row>
    <row r="226" spans="6:12">
      <c r="F226" s="45" t="s">
        <v>511</v>
      </c>
      <c r="G226" s="2" t="s">
        <v>512</v>
      </c>
      <c r="H226" s="44">
        <v>21394.82</v>
      </c>
      <c r="I226" s="31">
        <v>0</v>
      </c>
      <c r="J226" s="28">
        <v>0</v>
      </c>
      <c r="K226" s="46">
        <v>21394.82</v>
      </c>
      <c r="L226" s="46">
        <f>Tabel2[[#This Row],[TOTAAL]]*2</f>
        <v>42789.64</v>
      </c>
    </row>
    <row r="227" spans="6:12">
      <c r="F227" s="45" t="s">
        <v>513</v>
      </c>
      <c r="G227" s="2" t="s">
        <v>514</v>
      </c>
      <c r="H227" s="44">
        <v>57716.6</v>
      </c>
      <c r="I227" s="31">
        <v>0</v>
      </c>
      <c r="J227" s="28">
        <v>0</v>
      </c>
      <c r="K227" s="46">
        <v>57716.6</v>
      </c>
      <c r="L227" s="46">
        <f>Tabel2[[#This Row],[TOTAAL]]*2</f>
        <v>115433.2</v>
      </c>
    </row>
    <row r="228" spans="6:12">
      <c r="F228" s="45" t="s">
        <v>515</v>
      </c>
      <c r="G228" s="2" t="s">
        <v>516</v>
      </c>
      <c r="H228" s="44">
        <v>32797.25</v>
      </c>
      <c r="I228" s="31">
        <v>11414.51</v>
      </c>
      <c r="J228" s="28">
        <v>18926.25</v>
      </c>
      <c r="K228" s="46">
        <v>63138.01</v>
      </c>
      <c r="L228" s="46">
        <f>Tabel2[[#This Row],[TOTAAL]]*2</f>
        <v>126276.02</v>
      </c>
    </row>
    <row r="229" spans="6:12">
      <c r="F229" s="45" t="s">
        <v>517</v>
      </c>
      <c r="G229" s="2" t="s">
        <v>518</v>
      </c>
      <c r="H229" s="44">
        <v>89521.23</v>
      </c>
      <c r="I229" s="31">
        <v>0</v>
      </c>
      <c r="J229" s="28">
        <v>0</v>
      </c>
      <c r="K229" s="46">
        <v>89521.23</v>
      </c>
      <c r="L229" s="46">
        <f>Tabel2[[#This Row],[TOTAAL]]*2</f>
        <v>179042.46</v>
      </c>
    </row>
    <row r="230" spans="6:12">
      <c r="F230" s="45" t="s">
        <v>519</v>
      </c>
      <c r="G230" s="2" t="s">
        <v>520</v>
      </c>
      <c r="H230" s="44">
        <v>73484.47</v>
      </c>
      <c r="I230" s="31">
        <v>25574.99</v>
      </c>
      <c r="J230" s="28">
        <v>0</v>
      </c>
      <c r="K230" s="46">
        <v>99059.46</v>
      </c>
      <c r="L230" s="46">
        <f>Tabel2[[#This Row],[TOTAAL]]*2</f>
        <v>198118.92</v>
      </c>
    </row>
    <row r="231" spans="6:12">
      <c r="F231" s="45" t="s">
        <v>521</v>
      </c>
      <c r="G231" s="2" t="s">
        <v>522</v>
      </c>
      <c r="H231" s="44">
        <v>128874.97</v>
      </c>
      <c r="I231" s="31">
        <v>44852.69</v>
      </c>
      <c r="J231" s="28">
        <v>75724.47</v>
      </c>
      <c r="K231" s="46">
        <v>249452.13</v>
      </c>
      <c r="L231" s="46">
        <f>Tabel2[[#This Row],[TOTAAL]]*2</f>
        <v>498904.26</v>
      </c>
    </row>
    <row r="232" spans="6:12">
      <c r="F232" s="45" t="s">
        <v>523</v>
      </c>
      <c r="G232" s="2" t="s">
        <v>524</v>
      </c>
      <c r="H232" s="44">
        <v>68153.11</v>
      </c>
      <c r="I232" s="31">
        <v>0</v>
      </c>
      <c r="J232" s="28">
        <v>0</v>
      </c>
      <c r="K232" s="46">
        <v>68153.11</v>
      </c>
      <c r="L232" s="46">
        <f>Tabel2[[#This Row],[TOTAAL]]*2</f>
        <v>136306.22</v>
      </c>
    </row>
    <row r="233" spans="6:12">
      <c r="F233" s="45" t="s">
        <v>525</v>
      </c>
      <c r="G233" s="2" t="s">
        <v>526</v>
      </c>
      <c r="H233" s="44">
        <v>76053.22</v>
      </c>
      <c r="I233" s="31">
        <v>26469</v>
      </c>
      <c r="J233" s="28">
        <v>44238.16</v>
      </c>
      <c r="K233" s="46">
        <v>146760.38</v>
      </c>
      <c r="L233" s="46">
        <f>Tabel2[[#This Row],[TOTAAL]]*2</f>
        <v>293520.76</v>
      </c>
    </row>
    <row r="234" spans="6:12">
      <c r="F234" s="45" t="s">
        <v>527</v>
      </c>
      <c r="G234" s="2" t="s">
        <v>528</v>
      </c>
      <c r="H234" s="44">
        <v>81484.899999999994</v>
      </c>
      <c r="I234" s="31">
        <v>28359.4</v>
      </c>
      <c r="J234" s="28">
        <v>0</v>
      </c>
      <c r="K234" s="46">
        <v>109844.29999999999</v>
      </c>
      <c r="L234" s="46">
        <f>Tabel2[[#This Row],[TOTAAL]]*2</f>
        <v>219688.59999999998</v>
      </c>
    </row>
    <row r="235" spans="6:12">
      <c r="F235" s="45" t="s">
        <v>529</v>
      </c>
      <c r="G235" s="2" t="s">
        <v>530</v>
      </c>
      <c r="H235" s="44">
        <v>28634.63</v>
      </c>
      <c r="I235" s="31">
        <v>0</v>
      </c>
      <c r="J235" s="28">
        <v>0</v>
      </c>
      <c r="K235" s="46">
        <v>28634.63</v>
      </c>
      <c r="L235" s="46">
        <f>Tabel2[[#This Row],[TOTAAL]]*2</f>
        <v>57269.26</v>
      </c>
    </row>
    <row r="236" spans="6:12">
      <c r="F236" s="45" t="s">
        <v>531</v>
      </c>
      <c r="G236" s="2" t="s">
        <v>532</v>
      </c>
      <c r="H236" s="44">
        <v>40046.050000000003</v>
      </c>
      <c r="I236" s="31">
        <v>13937.33</v>
      </c>
      <c r="J236" s="28">
        <v>23338.25</v>
      </c>
      <c r="K236" s="46">
        <v>77321.63</v>
      </c>
      <c r="L236" s="46">
        <f>Tabel2[[#This Row],[TOTAAL]]*2</f>
        <v>154643.26</v>
      </c>
    </row>
    <row r="237" spans="6:12">
      <c r="F237" s="45" t="s">
        <v>533</v>
      </c>
      <c r="G237" s="2" t="s">
        <v>534</v>
      </c>
      <c r="H237" s="44">
        <v>29952.83</v>
      </c>
      <c r="I237" s="31">
        <v>0</v>
      </c>
      <c r="J237" s="28">
        <v>0</v>
      </c>
      <c r="K237" s="46">
        <v>29952.83</v>
      </c>
      <c r="L237" s="46">
        <f>Tabel2[[#This Row],[TOTAAL]]*2</f>
        <v>59905.66</v>
      </c>
    </row>
    <row r="238" spans="6:12">
      <c r="F238" s="45" t="s">
        <v>535</v>
      </c>
      <c r="G238" s="2" t="s">
        <v>536</v>
      </c>
      <c r="H238" s="44">
        <v>357368.82</v>
      </c>
      <c r="I238" s="31">
        <v>124375.99</v>
      </c>
      <c r="J238" s="28">
        <v>207137.04</v>
      </c>
      <c r="K238" s="46">
        <v>688881.85</v>
      </c>
      <c r="L238" s="46">
        <f>Tabel2[[#This Row],[TOTAAL]]*2</f>
        <v>1377763.7</v>
      </c>
    </row>
    <row r="239" spans="6:12">
      <c r="F239" s="45" t="s">
        <v>537</v>
      </c>
      <c r="G239" s="2" t="s">
        <v>538</v>
      </c>
      <c r="H239" s="44">
        <v>135276.85999999999</v>
      </c>
      <c r="I239" s="31">
        <v>47080.75</v>
      </c>
      <c r="J239" s="28">
        <v>0</v>
      </c>
      <c r="K239" s="46">
        <v>182357.61</v>
      </c>
      <c r="L239" s="46">
        <f>Tabel2[[#This Row],[TOTAAL]]*2</f>
        <v>364715.22</v>
      </c>
    </row>
    <row r="240" spans="6:12">
      <c r="F240" s="45" t="s">
        <v>539</v>
      </c>
      <c r="G240" s="2" t="s">
        <v>540</v>
      </c>
      <c r="H240" s="44">
        <v>168222.71</v>
      </c>
      <c r="I240" s="31">
        <v>58546.98</v>
      </c>
      <c r="J240" s="28">
        <v>97908.160000000003</v>
      </c>
      <c r="K240" s="46">
        <v>324677.84999999998</v>
      </c>
      <c r="L240" s="46">
        <f>Tabel2[[#This Row],[TOTAAL]]*2</f>
        <v>649355.69999999995</v>
      </c>
    </row>
    <row r="241" spans="6:12">
      <c r="F241" s="45" t="s">
        <v>541</v>
      </c>
      <c r="G241" s="2" t="s">
        <v>542</v>
      </c>
      <c r="H241" s="44">
        <v>8204.4599999999991</v>
      </c>
      <c r="I241" s="31">
        <v>2855.42</v>
      </c>
      <c r="J241" s="28">
        <v>4859.0200000000004</v>
      </c>
      <c r="K241" s="46">
        <v>15918.9</v>
      </c>
      <c r="L241" s="46">
        <f>Tabel2[[#This Row],[TOTAAL]]*2</f>
        <v>31837.8</v>
      </c>
    </row>
    <row r="242" spans="6:12">
      <c r="F242" s="45" t="s">
        <v>543</v>
      </c>
      <c r="G242" s="2" t="s">
        <v>544</v>
      </c>
      <c r="H242" s="44">
        <v>71091.86</v>
      </c>
      <c r="I242" s="31">
        <v>24742.28</v>
      </c>
      <c r="J242" s="28">
        <v>41407.42</v>
      </c>
      <c r="K242" s="46">
        <v>137241.56</v>
      </c>
      <c r="L242" s="46">
        <f>Tabel2[[#This Row],[TOTAAL]]*2</f>
        <v>274483.12</v>
      </c>
    </row>
    <row r="243" spans="6:12">
      <c r="F243" s="45" t="s">
        <v>545</v>
      </c>
      <c r="G243" s="2" t="s">
        <v>546</v>
      </c>
      <c r="H243" s="44">
        <v>45384.22</v>
      </c>
      <c r="I243" s="31">
        <v>0</v>
      </c>
      <c r="J243" s="28">
        <v>0</v>
      </c>
      <c r="K243" s="46">
        <v>45384.22</v>
      </c>
      <c r="L243" s="46">
        <f>Tabel2[[#This Row],[TOTAAL]]*2</f>
        <v>90768.44</v>
      </c>
    </row>
    <row r="244" spans="6:12">
      <c r="F244" s="45" t="s">
        <v>547</v>
      </c>
      <c r="G244" s="2" t="s">
        <v>548</v>
      </c>
      <c r="H244" s="44">
        <v>46535.62</v>
      </c>
      <c r="I244" s="31">
        <v>0</v>
      </c>
      <c r="J244" s="28">
        <v>0</v>
      </c>
      <c r="K244" s="46">
        <v>46535.62</v>
      </c>
      <c r="L244" s="46">
        <f>Tabel2[[#This Row],[TOTAAL]]*2</f>
        <v>93071.24</v>
      </c>
    </row>
    <row r="245" spans="6:12">
      <c r="F245" s="45" t="s">
        <v>549</v>
      </c>
      <c r="G245" s="2" t="s">
        <v>550</v>
      </c>
      <c r="H245" s="44">
        <v>73464.83</v>
      </c>
      <c r="I245" s="31">
        <v>25568.15</v>
      </c>
      <c r="J245" s="28">
        <v>0</v>
      </c>
      <c r="K245" s="46">
        <v>99032.98000000001</v>
      </c>
      <c r="L245" s="46">
        <f>Tabel2[[#This Row],[TOTAAL]]*2</f>
        <v>198065.96000000002</v>
      </c>
    </row>
    <row r="246" spans="6:12">
      <c r="F246" s="45" t="s">
        <v>551</v>
      </c>
      <c r="G246" s="2" t="s">
        <v>552</v>
      </c>
      <c r="H246" s="44">
        <v>117722.8</v>
      </c>
      <c r="I246" s="31">
        <v>40971.370000000003</v>
      </c>
      <c r="J246" s="28">
        <v>68222.17</v>
      </c>
      <c r="K246" s="46">
        <v>226916.34000000003</v>
      </c>
      <c r="L246" s="46">
        <f>Tabel2[[#This Row],[TOTAAL]]*2</f>
        <v>453832.68000000005</v>
      </c>
    </row>
    <row r="247" spans="6:12">
      <c r="F247" s="45" t="s">
        <v>553</v>
      </c>
      <c r="G247" s="2" t="s">
        <v>554</v>
      </c>
      <c r="H247" s="44">
        <v>61726.91</v>
      </c>
      <c r="I247" s="31">
        <v>21482.98</v>
      </c>
      <c r="J247" s="28">
        <v>0</v>
      </c>
      <c r="K247" s="46">
        <v>83209.89</v>
      </c>
      <c r="L247" s="46">
        <f>Tabel2[[#This Row],[TOTAAL]]*2</f>
        <v>166419.78</v>
      </c>
    </row>
    <row r="248" spans="6:12">
      <c r="F248" s="45" t="s">
        <v>555</v>
      </c>
      <c r="G248" s="2" t="s">
        <v>556</v>
      </c>
      <c r="H248" s="44">
        <v>84440.72</v>
      </c>
      <c r="I248" s="31">
        <v>29388.12</v>
      </c>
      <c r="J248" s="28">
        <v>0</v>
      </c>
      <c r="K248" s="46">
        <v>113828.84</v>
      </c>
      <c r="L248" s="46">
        <f>Tabel2[[#This Row],[TOTAAL]]*2</f>
        <v>227657.68</v>
      </c>
    </row>
    <row r="249" spans="6:12">
      <c r="F249" s="45" t="s">
        <v>557</v>
      </c>
      <c r="G249" s="2" t="s">
        <v>558</v>
      </c>
      <c r="H249" s="44">
        <v>72674.03</v>
      </c>
      <c r="I249" s="31">
        <v>25292.93</v>
      </c>
      <c r="J249" s="28">
        <v>0</v>
      </c>
      <c r="K249" s="46">
        <v>97966.959999999992</v>
      </c>
      <c r="L249" s="46">
        <f>Tabel2[[#This Row],[TOTAAL]]*2</f>
        <v>195933.91999999998</v>
      </c>
    </row>
    <row r="250" spans="6:12">
      <c r="F250" s="45" t="s">
        <v>559</v>
      </c>
      <c r="G250" s="2" t="s">
        <v>560</v>
      </c>
      <c r="H250" s="44">
        <v>84198.21</v>
      </c>
      <c r="I250" s="31">
        <v>29303.72</v>
      </c>
      <c r="J250" s="28">
        <v>0</v>
      </c>
      <c r="K250" s="46">
        <v>113501.93000000001</v>
      </c>
      <c r="L250" s="46">
        <f>Tabel2[[#This Row],[TOTAAL]]*2</f>
        <v>227003.86000000002</v>
      </c>
    </row>
    <row r="251" spans="6:12">
      <c r="F251" s="45" t="s">
        <v>561</v>
      </c>
      <c r="G251" s="2" t="s">
        <v>562</v>
      </c>
      <c r="H251" s="44">
        <v>42592.66</v>
      </c>
      <c r="I251" s="31">
        <v>14823.63</v>
      </c>
      <c r="J251" s="28">
        <v>0</v>
      </c>
      <c r="K251" s="46">
        <v>57416.29</v>
      </c>
      <c r="L251" s="46">
        <f>Tabel2[[#This Row],[TOTAAL]]*2</f>
        <v>114832.58</v>
      </c>
    </row>
    <row r="252" spans="6:12">
      <c r="F252" s="45" t="s">
        <v>563</v>
      </c>
      <c r="G252" s="2" t="s">
        <v>564</v>
      </c>
      <c r="H252" s="44">
        <v>146764.39000000001</v>
      </c>
      <c r="I252" s="31">
        <v>51078.79</v>
      </c>
      <c r="J252" s="28">
        <v>85026.7</v>
      </c>
      <c r="K252" s="46">
        <v>282869.88</v>
      </c>
      <c r="L252" s="46">
        <f>Tabel2[[#This Row],[TOTAAL]]*2</f>
        <v>565739.76</v>
      </c>
    </row>
    <row r="253" spans="6:12">
      <c r="F253" s="45" t="s">
        <v>565</v>
      </c>
      <c r="G253" s="2" t="s">
        <v>566</v>
      </c>
      <c r="H253" s="44">
        <v>131299.70000000001</v>
      </c>
      <c r="I253" s="31">
        <v>45696.57</v>
      </c>
      <c r="J253" s="28">
        <v>0</v>
      </c>
      <c r="K253" s="46">
        <v>176996.27000000002</v>
      </c>
      <c r="L253" s="46">
        <f>Tabel2[[#This Row],[TOTAAL]]*2</f>
        <v>353992.54000000004</v>
      </c>
    </row>
    <row r="254" spans="6:12">
      <c r="F254" s="45" t="s">
        <v>567</v>
      </c>
      <c r="G254" s="2" t="s">
        <v>568</v>
      </c>
      <c r="H254" s="44">
        <v>81214.59</v>
      </c>
      <c r="I254" s="31">
        <v>28265.32</v>
      </c>
      <c r="J254" s="28">
        <v>0</v>
      </c>
      <c r="K254" s="46">
        <v>109479.91</v>
      </c>
      <c r="L254" s="46">
        <f>Tabel2[[#This Row],[TOTAAL]]*2</f>
        <v>218959.82</v>
      </c>
    </row>
    <row r="255" spans="6:12">
      <c r="F255" s="45" t="s">
        <v>569</v>
      </c>
      <c r="G255" s="2" t="s">
        <v>570</v>
      </c>
      <c r="H255" s="44">
        <v>56421.78</v>
      </c>
      <c r="I255" s="31">
        <v>19636.62</v>
      </c>
      <c r="J255" s="28">
        <v>0</v>
      </c>
      <c r="K255" s="46">
        <v>76058.399999999994</v>
      </c>
      <c r="L255" s="46">
        <f>Tabel2[[#This Row],[TOTAAL]]*2</f>
        <v>152116.79999999999</v>
      </c>
    </row>
    <row r="256" spans="6:12">
      <c r="F256" s="45" t="s">
        <v>571</v>
      </c>
      <c r="G256" s="2" t="s">
        <v>572</v>
      </c>
      <c r="H256" s="44">
        <v>210893.69</v>
      </c>
      <c r="I256" s="31">
        <v>73397.88</v>
      </c>
      <c r="J256" s="28">
        <v>122171.34</v>
      </c>
      <c r="K256" s="46">
        <v>406462.91000000003</v>
      </c>
      <c r="L256" s="46">
        <f>Tabel2[[#This Row],[TOTAAL]]*2</f>
        <v>812925.82000000007</v>
      </c>
    </row>
    <row r="257" spans="6:12">
      <c r="F257" s="45" t="s">
        <v>573</v>
      </c>
      <c r="G257" s="2" t="s">
        <v>574</v>
      </c>
      <c r="H257" s="44">
        <v>50735.21</v>
      </c>
      <c r="I257" s="31">
        <v>17657.509999999998</v>
      </c>
      <c r="J257" s="28">
        <v>29479.3</v>
      </c>
      <c r="K257" s="46">
        <v>97872.02</v>
      </c>
      <c r="L257" s="46">
        <f>Tabel2[[#This Row],[TOTAAL]]*2</f>
        <v>195744.04</v>
      </c>
    </row>
    <row r="258" spans="6:12">
      <c r="F258" s="45" t="s">
        <v>575</v>
      </c>
      <c r="G258" s="2" t="s">
        <v>576</v>
      </c>
      <c r="H258" s="44">
        <v>189222.53</v>
      </c>
      <c r="I258" s="31">
        <v>65855.600000000006</v>
      </c>
      <c r="J258" s="28">
        <v>109106.91</v>
      </c>
      <c r="K258" s="46">
        <v>364185.04000000004</v>
      </c>
      <c r="L258" s="46">
        <f>Tabel2[[#This Row],[TOTAAL]]*2</f>
        <v>728370.08000000007</v>
      </c>
    </row>
    <row r="259" spans="6:12">
      <c r="F259" s="45" t="s">
        <v>577</v>
      </c>
      <c r="G259" s="2" t="s">
        <v>578</v>
      </c>
      <c r="H259" s="44">
        <v>18201.86</v>
      </c>
      <c r="I259" s="31">
        <v>6334.84</v>
      </c>
      <c r="J259" s="28">
        <v>0</v>
      </c>
      <c r="K259" s="46">
        <v>24536.7</v>
      </c>
      <c r="L259" s="46">
        <f>Tabel2[[#This Row],[TOTAAL]]*2</f>
        <v>49073.4</v>
      </c>
    </row>
    <row r="260" spans="6:12">
      <c r="F260" s="45" t="s">
        <v>579</v>
      </c>
      <c r="G260" s="2" t="s">
        <v>580</v>
      </c>
      <c r="H260" s="44">
        <v>31833.91</v>
      </c>
      <c r="I260" s="31">
        <v>11079.24</v>
      </c>
      <c r="J260" s="28">
        <v>18600.18</v>
      </c>
      <c r="K260" s="46">
        <v>61513.33</v>
      </c>
      <c r="L260" s="46">
        <f>Tabel2[[#This Row],[TOTAAL]]*2</f>
        <v>123026.66</v>
      </c>
    </row>
    <row r="261" spans="6:12">
      <c r="F261" s="45" t="s">
        <v>581</v>
      </c>
      <c r="G261" s="2" t="s">
        <v>582</v>
      </c>
      <c r="H261" s="44">
        <v>43194.82</v>
      </c>
      <c r="I261" s="31">
        <v>15033.2</v>
      </c>
      <c r="J261" s="28">
        <v>0</v>
      </c>
      <c r="K261" s="46">
        <v>58228.020000000004</v>
      </c>
      <c r="L261" s="46">
        <f>Tabel2[[#This Row],[TOTAAL]]*2</f>
        <v>116456.04000000001</v>
      </c>
    </row>
    <row r="262" spans="6:12">
      <c r="F262" s="45" t="s">
        <v>583</v>
      </c>
      <c r="G262" s="2" t="s">
        <v>584</v>
      </c>
      <c r="H262" s="44">
        <v>41728.33</v>
      </c>
      <c r="I262" s="31">
        <v>0</v>
      </c>
      <c r="J262" s="28">
        <v>0</v>
      </c>
      <c r="K262" s="46">
        <v>41728.33</v>
      </c>
      <c r="L262" s="46">
        <f>Tabel2[[#This Row],[TOTAAL]]*2</f>
        <v>83456.66</v>
      </c>
    </row>
    <row r="263" spans="6:12">
      <c r="F263" s="45" t="s">
        <v>585</v>
      </c>
      <c r="G263" s="2" t="s">
        <v>586</v>
      </c>
      <c r="H263" s="44">
        <v>30787.49</v>
      </c>
      <c r="I263" s="31">
        <v>10715.05</v>
      </c>
      <c r="J263" s="28">
        <v>0</v>
      </c>
      <c r="K263" s="46">
        <v>41502.54</v>
      </c>
      <c r="L263" s="46">
        <f>Tabel2[[#This Row],[TOTAAL]]*2</f>
        <v>83005.08</v>
      </c>
    </row>
    <row r="264" spans="6:12">
      <c r="F264" s="45" t="s">
        <v>587</v>
      </c>
      <c r="G264" s="2" t="s">
        <v>588</v>
      </c>
      <c r="H264" s="44">
        <v>155842.32999999999</v>
      </c>
      <c r="I264" s="31">
        <v>54238.21</v>
      </c>
      <c r="J264" s="28">
        <v>0</v>
      </c>
      <c r="K264" s="46">
        <v>210080.53999999998</v>
      </c>
      <c r="L264" s="46">
        <f>Tabel2[[#This Row],[TOTAAL]]*2</f>
        <v>420161.07999999996</v>
      </c>
    </row>
    <row r="265" spans="6:12">
      <c r="F265" s="45" t="s">
        <v>589</v>
      </c>
      <c r="G265" s="2" t="s">
        <v>590</v>
      </c>
      <c r="H265" s="44">
        <v>29058.58</v>
      </c>
      <c r="I265" s="31">
        <v>10113.33</v>
      </c>
      <c r="J265" s="28">
        <v>0</v>
      </c>
      <c r="K265" s="46">
        <v>39171.910000000003</v>
      </c>
      <c r="L265" s="46">
        <f>Tabel2[[#This Row],[TOTAAL]]*2</f>
        <v>78343.820000000007</v>
      </c>
    </row>
    <row r="266" spans="6:12">
      <c r="F266" s="45" t="s">
        <v>591</v>
      </c>
      <c r="G266" s="2" t="s">
        <v>592</v>
      </c>
      <c r="H266" s="44">
        <v>64477.19</v>
      </c>
      <c r="I266" s="31">
        <v>22440.16</v>
      </c>
      <c r="J266" s="28">
        <v>0</v>
      </c>
      <c r="K266" s="46">
        <v>86917.35</v>
      </c>
      <c r="L266" s="46">
        <f>Tabel2[[#This Row],[TOTAAL]]*2</f>
        <v>173834.7</v>
      </c>
    </row>
    <row r="267" spans="6:12">
      <c r="F267" s="45" t="s">
        <v>593</v>
      </c>
      <c r="G267" s="2" t="s">
        <v>594</v>
      </c>
      <c r="H267" s="44">
        <v>75822.69</v>
      </c>
      <c r="I267" s="31">
        <v>26388.77</v>
      </c>
      <c r="J267" s="28">
        <v>43966.69</v>
      </c>
      <c r="K267" s="46">
        <v>146178.15000000002</v>
      </c>
      <c r="L267" s="46">
        <f>Tabel2[[#This Row],[TOTAAL]]*2</f>
        <v>292356.30000000005</v>
      </c>
    </row>
    <row r="268" spans="6:12">
      <c r="F268" s="45" t="s">
        <v>595</v>
      </c>
      <c r="G268" s="2" t="s">
        <v>596</v>
      </c>
      <c r="H268" s="44">
        <v>97414.52</v>
      </c>
      <c r="I268" s="31">
        <v>33903.43</v>
      </c>
      <c r="J268" s="28">
        <v>57109.19</v>
      </c>
      <c r="K268" s="46">
        <v>188427.14</v>
      </c>
      <c r="L268" s="46">
        <f>Tabel2[[#This Row],[TOTAAL]]*2</f>
        <v>376854.28</v>
      </c>
    </row>
    <row r="269" spans="6:12">
      <c r="F269" s="45" t="s">
        <v>597</v>
      </c>
      <c r="G269" s="2" t="s">
        <v>598</v>
      </c>
      <c r="H269" s="44">
        <v>103541.95</v>
      </c>
      <c r="I269" s="31">
        <v>36035.97</v>
      </c>
      <c r="J269" s="28">
        <v>0</v>
      </c>
      <c r="K269" s="46">
        <v>139577.91999999998</v>
      </c>
      <c r="L269" s="46">
        <f>Tabel2[[#This Row],[TOTAAL]]*2</f>
        <v>279155.83999999997</v>
      </c>
    </row>
    <row r="270" spans="6:12">
      <c r="F270" s="45" t="s">
        <v>599</v>
      </c>
      <c r="G270" s="2" t="s">
        <v>600</v>
      </c>
      <c r="H270" s="44">
        <v>120581.45</v>
      </c>
      <c r="I270" s="31">
        <v>41966.27</v>
      </c>
      <c r="J270" s="28">
        <v>70510.179999999993</v>
      </c>
      <c r="K270" s="46">
        <v>233057.9</v>
      </c>
      <c r="L270" s="46">
        <f>Tabel2[[#This Row],[TOTAAL]]*2</f>
        <v>466115.8</v>
      </c>
    </row>
    <row r="271" spans="6:12">
      <c r="F271" s="45" t="s">
        <v>601</v>
      </c>
      <c r="G271" s="2" t="s">
        <v>602</v>
      </c>
      <c r="H271" s="44">
        <v>53610.98</v>
      </c>
      <c r="I271" s="31">
        <v>0</v>
      </c>
      <c r="J271" s="28">
        <v>0</v>
      </c>
      <c r="K271" s="46">
        <v>53610.98</v>
      </c>
      <c r="L271" s="46">
        <f>Tabel2[[#This Row],[TOTAAL]]*2</f>
        <v>107221.96</v>
      </c>
    </row>
    <row r="272" spans="6:12">
      <c r="F272" s="45" t="s">
        <v>603</v>
      </c>
      <c r="G272" s="2" t="s">
        <v>604</v>
      </c>
      <c r="H272" s="44">
        <v>44917.75</v>
      </c>
      <c r="I272" s="31">
        <v>15632.84</v>
      </c>
      <c r="J272" s="28">
        <v>26129.35</v>
      </c>
      <c r="K272" s="46">
        <v>86679.94</v>
      </c>
      <c r="L272" s="46">
        <f>Tabel2[[#This Row],[TOTAAL]]*2</f>
        <v>173359.88</v>
      </c>
    </row>
    <row r="273" spans="6:12">
      <c r="F273" s="45" t="s">
        <v>605</v>
      </c>
      <c r="G273" s="2" t="s">
        <v>606</v>
      </c>
      <c r="H273" s="44">
        <v>37896.31</v>
      </c>
      <c r="I273" s="31">
        <v>0</v>
      </c>
      <c r="J273" s="28">
        <v>0</v>
      </c>
      <c r="K273" s="46">
        <v>37896.31</v>
      </c>
      <c r="L273" s="46">
        <f>Tabel2[[#This Row],[TOTAAL]]*2</f>
        <v>75792.62</v>
      </c>
    </row>
    <row r="274" spans="6:12">
      <c r="F274" s="45" t="s">
        <v>607</v>
      </c>
      <c r="G274" s="2" t="s">
        <v>608</v>
      </c>
      <c r="H274" s="44">
        <v>38665.19</v>
      </c>
      <c r="I274" s="31">
        <v>13456.74</v>
      </c>
      <c r="J274" s="28">
        <v>22250.61</v>
      </c>
      <c r="K274" s="46">
        <v>74372.540000000008</v>
      </c>
      <c r="L274" s="46">
        <f>Tabel2[[#This Row],[TOTAAL]]*2</f>
        <v>148745.08000000002</v>
      </c>
    </row>
    <row r="275" spans="6:12">
      <c r="F275" s="45" t="s">
        <v>609</v>
      </c>
      <c r="G275" s="2" t="s">
        <v>610</v>
      </c>
      <c r="H275" s="44">
        <v>108137.74</v>
      </c>
      <c r="I275" s="31">
        <v>37635.46</v>
      </c>
      <c r="J275" s="28">
        <v>62544.95</v>
      </c>
      <c r="K275" s="46">
        <v>208318.15000000002</v>
      </c>
      <c r="L275" s="46">
        <f>Tabel2[[#This Row],[TOTAAL]]*2</f>
        <v>416636.30000000005</v>
      </c>
    </row>
    <row r="276" spans="6:12">
      <c r="F276" s="45" t="s">
        <v>611</v>
      </c>
      <c r="G276" s="2" t="s">
        <v>612</v>
      </c>
      <c r="H276" s="44">
        <v>57950.41</v>
      </c>
      <c r="I276" s="31">
        <v>0</v>
      </c>
      <c r="J276" s="28">
        <v>0</v>
      </c>
      <c r="K276" s="46">
        <v>57950.41</v>
      </c>
      <c r="L276" s="46">
        <f>Tabel2[[#This Row],[TOTAAL]]*2</f>
        <v>115900.82</v>
      </c>
    </row>
    <row r="277" spans="6:12">
      <c r="F277" s="45" t="s">
        <v>613</v>
      </c>
      <c r="G277" s="2" t="s">
        <v>614</v>
      </c>
      <c r="H277" s="44">
        <v>49692.44</v>
      </c>
      <c r="I277" s="31">
        <v>17294.59</v>
      </c>
      <c r="J277" s="28">
        <v>0</v>
      </c>
      <c r="K277" s="46">
        <v>66987.03</v>
      </c>
      <c r="L277" s="46">
        <f>Tabel2[[#This Row],[TOTAAL]]*2</f>
        <v>133974.06</v>
      </c>
    </row>
    <row r="278" spans="6:12">
      <c r="F278" s="45" t="s">
        <v>615</v>
      </c>
      <c r="G278" s="2" t="s">
        <v>616</v>
      </c>
      <c r="H278" s="44">
        <v>25474.79</v>
      </c>
      <c r="I278" s="31">
        <v>8866.06</v>
      </c>
      <c r="J278" s="28">
        <v>0</v>
      </c>
      <c r="K278" s="46">
        <v>34340.85</v>
      </c>
      <c r="L278" s="46">
        <f>Tabel2[[#This Row],[TOTAAL]]*2</f>
        <v>68681.7</v>
      </c>
    </row>
    <row r="279" spans="6:12">
      <c r="F279" s="45" t="s">
        <v>617</v>
      </c>
      <c r="G279" s="2" t="s">
        <v>618</v>
      </c>
      <c r="H279" s="44">
        <v>83870.679999999993</v>
      </c>
      <c r="I279" s="31">
        <v>29189.73</v>
      </c>
      <c r="J279" s="28">
        <v>48708.55</v>
      </c>
      <c r="K279" s="46">
        <v>161768.95999999999</v>
      </c>
      <c r="L279" s="46">
        <f>Tabel2[[#This Row],[TOTAAL]]*2</f>
        <v>323537.91999999998</v>
      </c>
    </row>
    <row r="280" spans="6:12">
      <c r="F280" s="45" t="s">
        <v>619</v>
      </c>
      <c r="G280" s="2" t="s">
        <v>620</v>
      </c>
      <c r="H280" s="44">
        <v>50243.37</v>
      </c>
      <c r="I280" s="31">
        <v>17486.330000000002</v>
      </c>
      <c r="J280" s="28">
        <v>29340.3</v>
      </c>
      <c r="K280" s="46">
        <v>97070.000000000015</v>
      </c>
      <c r="L280" s="46">
        <f>Tabel2[[#This Row],[TOTAAL]]*2</f>
        <v>194140.00000000003</v>
      </c>
    </row>
    <row r="281" spans="6:12">
      <c r="F281" s="45" t="s">
        <v>621</v>
      </c>
      <c r="G281" s="2" t="s">
        <v>622</v>
      </c>
      <c r="H281" s="44">
        <v>136887.73000000001</v>
      </c>
      <c r="I281" s="31">
        <v>47641.39</v>
      </c>
      <c r="J281" s="28">
        <v>78563.259999999995</v>
      </c>
      <c r="K281" s="46">
        <v>263092.38</v>
      </c>
      <c r="L281" s="46">
        <f>Tabel2[[#This Row],[TOTAAL]]*2</f>
        <v>526184.76</v>
      </c>
    </row>
    <row r="282" spans="6:12">
      <c r="F282" s="45" t="s">
        <v>623</v>
      </c>
      <c r="G282" s="2" t="s">
        <v>624</v>
      </c>
      <c r="H282" s="44">
        <v>88290.5</v>
      </c>
      <c r="I282" s="31">
        <v>0</v>
      </c>
      <c r="J282" s="28">
        <v>0</v>
      </c>
      <c r="K282" s="46">
        <v>88290.5</v>
      </c>
      <c r="L282" s="46">
        <f>Tabel2[[#This Row],[TOTAAL]]*2</f>
        <v>176581</v>
      </c>
    </row>
    <row r="283" spans="6:12">
      <c r="F283" s="45" t="s">
        <v>625</v>
      </c>
      <c r="G283" s="2" t="s">
        <v>626</v>
      </c>
      <c r="H283" s="44">
        <v>83411.25</v>
      </c>
      <c r="I283" s="31">
        <v>29029.83</v>
      </c>
      <c r="J283" s="28">
        <v>48874.2</v>
      </c>
      <c r="K283" s="46">
        <v>161315.28</v>
      </c>
      <c r="L283" s="46">
        <f>Tabel2[[#This Row],[TOTAAL]]*2</f>
        <v>322630.56</v>
      </c>
    </row>
    <row r="284" spans="6:12">
      <c r="F284" s="45" t="s">
        <v>627</v>
      </c>
      <c r="G284" s="2" t="s">
        <v>628</v>
      </c>
      <c r="H284" s="44">
        <v>53222.13</v>
      </c>
      <c r="I284" s="31">
        <v>18523.03</v>
      </c>
      <c r="J284" s="28">
        <v>30779.58</v>
      </c>
      <c r="K284" s="46">
        <v>102524.74</v>
      </c>
      <c r="L284" s="46">
        <f>Tabel2[[#This Row],[TOTAAL]]*2</f>
        <v>205049.48</v>
      </c>
    </row>
    <row r="285" spans="6:12">
      <c r="F285" s="45" t="s">
        <v>629</v>
      </c>
      <c r="G285" s="2" t="s">
        <v>630</v>
      </c>
      <c r="H285" s="44">
        <v>86735.23</v>
      </c>
      <c r="I285" s="31">
        <v>30186.68</v>
      </c>
      <c r="J285" s="28">
        <v>0</v>
      </c>
      <c r="K285" s="46">
        <v>116921.91</v>
      </c>
      <c r="L285" s="46">
        <f>Tabel2[[#This Row],[TOTAAL]]*2</f>
        <v>233843.82</v>
      </c>
    </row>
    <row r="286" spans="6:12">
      <c r="F286" s="45" t="s">
        <v>631</v>
      </c>
      <c r="G286" s="2" t="s">
        <v>632</v>
      </c>
      <c r="H286" s="44">
        <v>83184.81</v>
      </c>
      <c r="I286" s="31">
        <v>28951.02</v>
      </c>
      <c r="J286" s="28">
        <v>48383.76</v>
      </c>
      <c r="K286" s="46">
        <v>160519.59</v>
      </c>
      <c r="L286" s="46">
        <f>Tabel2[[#This Row],[TOTAAL]]*2</f>
        <v>321039.18</v>
      </c>
    </row>
    <row r="287" spans="6:12">
      <c r="F287" s="45" t="s">
        <v>633</v>
      </c>
      <c r="G287" s="2" t="s">
        <v>634</v>
      </c>
      <c r="H287" s="44">
        <v>81790.850000000006</v>
      </c>
      <c r="I287" s="31">
        <v>28465.88</v>
      </c>
      <c r="J287" s="28">
        <v>0</v>
      </c>
      <c r="K287" s="46">
        <v>110256.73000000001</v>
      </c>
      <c r="L287" s="46">
        <f>Tabel2[[#This Row],[TOTAAL]]*2</f>
        <v>220513.46000000002</v>
      </c>
    </row>
    <row r="288" spans="6:12">
      <c r="F288" s="45" t="s">
        <v>635</v>
      </c>
      <c r="G288" s="2" t="s">
        <v>636</v>
      </c>
      <c r="H288" s="44">
        <v>49613.49</v>
      </c>
      <c r="I288" s="31">
        <v>0</v>
      </c>
      <c r="J288" s="28">
        <v>0</v>
      </c>
      <c r="K288" s="46">
        <v>49613.49</v>
      </c>
      <c r="L288" s="46">
        <f>Tabel2[[#This Row],[TOTAAL]]*2</f>
        <v>99226.98</v>
      </c>
    </row>
    <row r="289" spans="6:12">
      <c r="F289" s="45" t="s">
        <v>637</v>
      </c>
      <c r="G289" s="2" t="s">
        <v>638</v>
      </c>
      <c r="H289" s="44">
        <v>105406.36</v>
      </c>
      <c r="I289" s="31">
        <v>36684.85</v>
      </c>
      <c r="J289" s="28">
        <v>0</v>
      </c>
      <c r="K289" s="46">
        <v>142091.21</v>
      </c>
      <c r="L289" s="46">
        <f>Tabel2[[#This Row],[TOTAAL]]*2</f>
        <v>284182.42</v>
      </c>
    </row>
    <row r="290" spans="6:12">
      <c r="F290" s="45" t="s">
        <v>639</v>
      </c>
      <c r="G290" s="2" t="s">
        <v>640</v>
      </c>
      <c r="H290" s="44">
        <v>33995.339999999997</v>
      </c>
      <c r="I290" s="31">
        <v>11831.48</v>
      </c>
      <c r="J290" s="28">
        <v>0</v>
      </c>
      <c r="K290" s="46">
        <v>45826.819999999992</v>
      </c>
      <c r="L290" s="46">
        <f>Tabel2[[#This Row],[TOTAAL]]*2</f>
        <v>91653.639999999985</v>
      </c>
    </row>
    <row r="291" spans="6:12">
      <c r="F291" s="45" t="s">
        <v>641</v>
      </c>
      <c r="G291" s="2" t="s">
        <v>642</v>
      </c>
      <c r="H291" s="44">
        <v>11655.96</v>
      </c>
      <c r="I291" s="31">
        <v>0</v>
      </c>
      <c r="J291" s="28">
        <v>0</v>
      </c>
      <c r="K291" s="46">
        <v>11655.96</v>
      </c>
      <c r="L291" s="46">
        <f>Tabel2[[#This Row],[TOTAAL]]*2</f>
        <v>23311.919999999998</v>
      </c>
    </row>
    <row r="292" spans="6:12">
      <c r="F292" s="45" t="s">
        <v>643</v>
      </c>
      <c r="G292" s="2" t="s">
        <v>644</v>
      </c>
      <c r="H292" s="44">
        <v>60882.71</v>
      </c>
      <c r="I292" s="31">
        <v>21189.17</v>
      </c>
      <c r="J292" s="28">
        <v>0</v>
      </c>
      <c r="K292" s="46">
        <v>82071.88</v>
      </c>
      <c r="L292" s="46">
        <f>Tabel2[[#This Row],[TOTAAL]]*2</f>
        <v>164143.76</v>
      </c>
    </row>
    <row r="293" spans="6:12">
      <c r="F293" s="45" t="s">
        <v>645</v>
      </c>
      <c r="G293" s="2" t="s">
        <v>646</v>
      </c>
      <c r="H293" s="44">
        <v>28481.75</v>
      </c>
      <c r="I293" s="31">
        <v>9912.58</v>
      </c>
      <c r="J293" s="28">
        <v>0</v>
      </c>
      <c r="K293" s="46">
        <v>38394.33</v>
      </c>
      <c r="L293" s="46">
        <f>Tabel2[[#This Row],[TOTAAL]]*2</f>
        <v>76788.66</v>
      </c>
    </row>
    <row r="294" spans="6:12">
      <c r="F294" s="45" t="s">
        <v>647</v>
      </c>
      <c r="G294" s="2" t="s">
        <v>648</v>
      </c>
      <c r="H294" s="44">
        <v>31835.919999999998</v>
      </c>
      <c r="I294" s="31">
        <v>11079.94</v>
      </c>
      <c r="J294" s="28">
        <v>0</v>
      </c>
      <c r="K294" s="46">
        <v>42915.86</v>
      </c>
      <c r="L294" s="46">
        <f>Tabel2[[#This Row],[TOTAAL]]*2</f>
        <v>85831.72</v>
      </c>
    </row>
    <row r="295" spans="6:12">
      <c r="F295" s="45" t="s">
        <v>649</v>
      </c>
      <c r="G295" s="2" t="s">
        <v>650</v>
      </c>
      <c r="H295" s="44">
        <v>96724.47</v>
      </c>
      <c r="I295" s="31">
        <v>33663.26</v>
      </c>
      <c r="J295" s="28">
        <v>55993.29</v>
      </c>
      <c r="K295" s="46">
        <v>186381.02000000002</v>
      </c>
      <c r="L295" s="46">
        <f>Tabel2[[#This Row],[TOTAAL]]*2</f>
        <v>372762.04000000004</v>
      </c>
    </row>
    <row r="296" spans="6:12">
      <c r="F296" s="48" t="s">
        <v>651</v>
      </c>
      <c r="G296" s="49" t="s">
        <v>652</v>
      </c>
      <c r="H296" s="50">
        <v>72608.09</v>
      </c>
      <c r="I296" s="51">
        <v>25269.98</v>
      </c>
      <c r="J296" s="53">
        <v>0</v>
      </c>
      <c r="K296" s="52">
        <v>97878.069999999992</v>
      </c>
      <c r="L296" s="52">
        <f>Tabel2[[#This Row],[TOTAAL]]*2</f>
        <v>195756.13999999998</v>
      </c>
    </row>
  </sheetData>
  <sheetProtection algorithmName="SHA-512" hashValue="VklL28y9tt6L1UAUzkUy+g52/B20g3tTqPrKpaT1Dt97nkLGgJ8ZgkDeiT1awbPvA3w4v3iFIE6po++qsfW9Qg==" saltValue="prEI9ldRbk88TcQbtYSqyw==" spinCount="100000" sheet="1" selectLockedCells="1" selectUnlockedCells="1"/>
  <phoneticPr fontId="4" type="noConversion"/>
  <pageMargins left="0.7" right="0.7" top="0.75" bottom="0.75"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48FD5389A66D4993ACCB26F15D6665" ma:contentTypeVersion="4" ma:contentTypeDescription="Een nieuw document maken." ma:contentTypeScope="" ma:versionID="38a48320c17497db4e32343596235948">
  <xsd:schema xmlns:xsd="http://www.w3.org/2001/XMLSchema" xmlns:xs="http://www.w3.org/2001/XMLSchema" xmlns:p="http://schemas.microsoft.com/office/2006/metadata/properties" xmlns:ns2="873fdc9e-f3a7-4574-bcf0-d798d05c8dce" targetNamespace="http://schemas.microsoft.com/office/2006/metadata/properties" ma:root="true" ma:fieldsID="60cf049c30b553aac14a54ceb6f24685" ns2:_="">
    <xsd:import namespace="873fdc9e-f3a7-4574-bcf0-d798d05c8dc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3fdc9e-f3a7-4574-bcf0-d798d05c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F3B547F-6EEC-4F89-95E2-4D337507AC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3fdc9e-f3a7-4574-bcf0-d798d05c8d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794F5A-A630-4DD0-922F-D2FFE67CD8F9}">
  <ds:schemaRefs>
    <ds:schemaRef ds:uri="http://schemas.microsoft.com/sharepoint/v3/contenttype/forms"/>
  </ds:schemaRefs>
</ds:datastoreItem>
</file>

<file path=customXml/itemProps3.xml><?xml version="1.0" encoding="utf-8"?>
<ds:datastoreItem xmlns:ds="http://schemas.openxmlformats.org/officeDocument/2006/customXml" ds:itemID="{AB68A6C2-9219-4A9B-98FC-1C50DC1769CC}">
  <ds:schemaRef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terms/"/>
    <ds:schemaRef ds:uri="873fdc9e-f3a7-4574-bcf0-d798d05c8d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vt:i4>
      </vt:variant>
    </vt:vector>
  </HeadingPairs>
  <TitlesOfParts>
    <vt:vector size="3" baseType="lpstr">
      <vt:lpstr>FORMULIER</vt:lpstr>
      <vt:lpstr>Retour</vt:lpstr>
      <vt:lpstr>BRONDATA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Britt Geerts</cp:lastModifiedBy>
  <cp:revision/>
  <dcterms:created xsi:type="dcterms:W3CDTF">2024-05-08T19:25:01Z</dcterms:created>
  <dcterms:modified xsi:type="dcterms:W3CDTF">2025-03-31T07:53:24Z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0x010100D848FD5389A66D4993ACCB26F15D6665</vt:lpwstr>
  </property>
</Properties>
</file>